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132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IndicatoreRiduzioneDebitoCR" sheetId="6" state="hidden" r:id="rId6"/>
    <sheet name="Debiti" sheetId="7" state="hidden" r:id="rId7"/>
    <sheet name="ElencoFatture" sheetId="8" state="hidden" r:id="rId8"/>
  </sheets>
  <definedNames>
    <definedName name="_xlnm.Print_Area" localSheetId="6">'Debiti'!$A$1:$AB$69</definedName>
    <definedName name="_xlnm.Print_Area" localSheetId="7">'ElencoFatture'!$C$1:$P$72</definedName>
    <definedName name="_xlnm.Print_Area" localSheetId="3">'FattureTempi'!$A$1:$AI$91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<sst xmlns="http://schemas.openxmlformats.org/spreadsheetml/2006/main" count="730" uniqueCount="296">
  <si>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</si>
  <si>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</si>
  <si>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</si>
  <si>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</si>
  <si>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</si>
  <si>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</si>
  <si>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</si>
  <si>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</si>
  <si>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</si>
  <si>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</si>
  <si>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</si>
  <si>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</si>
  <si>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</si>
  <si>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</si>
  <si>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</si>
  <si>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</si>
  <si>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</si>
  <si>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</si>
  <si>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</si>
  <si>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</si>
  <si>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</si>
  <si>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</si>
  <si>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</si>
  <si>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</si>
  <si>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</si>
  <si>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</si>
  <si>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</si>
  <si>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</si>
  <si>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</si>
  <si>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</si>
  <si>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</si>
  <si>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</si>
  <si>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</si>
  <si>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</si>
  <si>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</si>
  <si>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</si>
  <si>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</si>
  <si>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</si>
  <si>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</si>
  <si>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</si>
  <si>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</si>
  <si>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</si>
  <si>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</si>
  <si>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</si>
  <si>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</si>
  <si>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</si>
  <si>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</si>
  <si>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</si>
  <si>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</si>
  <si>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</si>
  <si>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</si>
  <si>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</si>
  <si>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</si>
  <si>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</si>
  <si>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</si>
  <si>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</si>
  <si>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</si>
  <si>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</si>
  <si>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</si>
  <si>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</si>
  <si>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</si>
  <si>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</si>
  <si>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</si>
  <si>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</si>
  <si>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</si>
  <si>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</si>
  <si>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</si>
  <si>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</si>
  <si>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</si>
  <si>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</si>
  <si>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</si>
  <si>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</si>
  <si>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</si>
  <si>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</si>
  <si>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</si>
  <si>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</si>
  <si>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</si>
  <si>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</si>
  <si>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</si>
  <si>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</si>
  <si>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</si>
  <si>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</si>
  <si>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</si>
  <si>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</si>
  <si>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</si>
  <si>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</si>
  <si>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</si>
  <si>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</si>
  <si>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</si>
  <si>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</si>
  <si>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</si>
  <si>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</si>
  <si>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</si>
  <si>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</si>
  <si>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</si>
  <si>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</si>
  <si>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</si>
  <si>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</si>
  <si>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</si>
  <si>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</si>
  <si>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</si>
  <si>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</si>
  <si>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</si>
  <si>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</si>
  <si>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</si>
  <si>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</si>
  <si>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</si>
  <si>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</si>
  <si>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</si>
  <si>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</si>
  <si>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</si>
  <si>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</si>
  <si>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Istituto Storico della Resistenza</t>
  </si>
  <si>
    <t>Tempestività dei Pagamenti - Elenco Fatture Pagate - Periodo 01/04/2021 - 30/06/2021</t>
  </si>
  <si>
    <t>18/03/2021</t>
  </si>
  <si>
    <t>129</t>
  </si>
  <si>
    <t>FORNITURA WEB POKET - CONNESS. INTERNET 6 MESI</t>
  </si>
  <si>
    <t>SI</t>
  </si>
  <si>
    <t xml:space="preserve"> Z3B310DCBC </t>
  </si>
  <si>
    <t>ROXTEL S.R.L.</t>
  </si>
  <si>
    <t>02188050039</t>
  </si>
  <si>
    <t/>
  </si>
  <si>
    <t>*</t>
  </si>
  <si>
    <t>17/05/2021</t>
  </si>
  <si>
    <t>08/04/2021</t>
  </si>
  <si>
    <t>NO</t>
  </si>
  <si>
    <t>06/04/2021</t>
  </si>
  <si>
    <t>00048/a</t>
  </si>
  <si>
    <t>31/03/2021</t>
  </si>
  <si>
    <t>NOLEGGIO - Determina n. 1 del 04/01/2021</t>
  </si>
  <si>
    <t>ZB73033573</t>
  </si>
  <si>
    <t>03/04/2021</t>
  </si>
  <si>
    <t>Supercopy di Aprile I.</t>
  </si>
  <si>
    <t>01008980037</t>
  </si>
  <si>
    <t>01/06/2021</t>
  </si>
  <si>
    <t>A104</t>
  </si>
  <si>
    <t>02/04/2021</t>
  </si>
  <si>
    <t>Servizio di pulizia presso l'Istituto storico della resistenza Piero Fornara</t>
  </si>
  <si>
    <t>ZD73033C1D</t>
  </si>
  <si>
    <t>IL FRUTTETO SOCIETA' COOPERATIVA SOCIALE</t>
  </si>
  <si>
    <t>01433110036</t>
  </si>
  <si>
    <t>10/04/2021</t>
  </si>
  <si>
    <t>5/E</t>
  </si>
  <si>
    <t>RIVISTA NOVARA è . IMPEGNO PER ACQUISTO COPIE NUMERO SPECIALE</t>
  </si>
  <si>
    <t>Z0C305A6FB</t>
  </si>
  <si>
    <t>07/04/2021</t>
  </si>
  <si>
    <t>IMMAGINA s.r.l.</t>
  </si>
  <si>
    <t>01442500037</t>
  </si>
  <si>
    <t>05/06/2021</t>
  </si>
  <si>
    <t>15/04/2021</t>
  </si>
  <si>
    <t>21E0000002292</t>
  </si>
  <si>
    <t>12/04/2021</t>
  </si>
  <si>
    <t>Wind Tre S.p.A. con Socio Unico - Direzione e Coordinamento VIP - CKH Luxembourg S.à r.l.</t>
  </si>
  <si>
    <t>ZDA30632D3</t>
  </si>
  <si>
    <t>Wind Tre S.p.A.</t>
  </si>
  <si>
    <t>13378580920</t>
  </si>
  <si>
    <t>02517580920</t>
  </si>
  <si>
    <t>14/06/2021</t>
  </si>
  <si>
    <t>22/04/2021</t>
  </si>
  <si>
    <t>28/04/2021</t>
  </si>
  <si>
    <t>5</t>
  </si>
  <si>
    <t>23/04/2021</t>
  </si>
  <si>
    <t>Mostra "Olocausto Lago Maggiore": realizzazione n. 14 pannelli</t>
  </si>
  <si>
    <t>Z832DA7CD1</t>
  </si>
  <si>
    <t>Dapas Barbara</t>
  </si>
  <si>
    <t>01751560036</t>
  </si>
  <si>
    <t>DPSBBR67R42A429T</t>
  </si>
  <si>
    <t>22/06/2021</t>
  </si>
  <si>
    <t>07/05/2021</t>
  </si>
  <si>
    <t>000047-21</t>
  </si>
  <si>
    <t>27/04/2021</t>
  </si>
  <si>
    <t>Manutenzione e revisione estintori (n.7) locali sede ente</t>
  </si>
  <si>
    <t>ZF92E5AB3C</t>
  </si>
  <si>
    <t>SOPRAN SPA</t>
  </si>
  <si>
    <t>07202950155</t>
  </si>
  <si>
    <t>27/06/2021</t>
  </si>
  <si>
    <t>04/05/2021</t>
  </si>
  <si>
    <t>00069/a</t>
  </si>
  <si>
    <t>30/04/2021</t>
  </si>
  <si>
    <t>VENDITA</t>
  </si>
  <si>
    <t>Z25313CDB0</t>
  </si>
  <si>
    <t>30/06/2021</t>
  </si>
  <si>
    <t>219/00</t>
  </si>
  <si>
    <t>ELABORAZIONE PAGHE E ADEMPIMENTI FISCALI 2021</t>
  </si>
  <si>
    <t>ZDC3189989</t>
  </si>
  <si>
    <t>NUMERARIA SRL</t>
  </si>
  <si>
    <t>02625230020</t>
  </si>
  <si>
    <t>29/06/2021</t>
  </si>
  <si>
    <t>11/05/2021</t>
  </si>
  <si>
    <t>004130122823</t>
  </si>
  <si>
    <t>Energia elettrica (1 contatore) e gas (1 contatore) anno 2021</t>
  </si>
  <si>
    <t>ZED306330B</t>
  </si>
  <si>
    <t>ENEL ENERGIA SpA</t>
  </si>
  <si>
    <t>06655971007</t>
  </si>
  <si>
    <t>07/07/2021</t>
  </si>
  <si>
    <t>21/05/2021</t>
  </si>
  <si>
    <t>18/05/2021</t>
  </si>
  <si>
    <t>21E0000003109</t>
  </si>
  <si>
    <t>12/05/2021</t>
  </si>
  <si>
    <t>14/07/2021</t>
  </si>
  <si>
    <t>004134735187</t>
  </si>
  <si>
    <t>12/07/2021</t>
  </si>
  <si>
    <t>A122</t>
  </si>
  <si>
    <t>03/07/2021</t>
  </si>
  <si>
    <t>2040/210012268</t>
  </si>
  <si>
    <t>14/05/2021</t>
  </si>
  <si>
    <t>CLI 00509872</t>
  </si>
  <si>
    <t>Z043161FC8</t>
  </si>
  <si>
    <t>19/05/2021</t>
  </si>
  <si>
    <t>MYO SPA</t>
  </si>
  <si>
    <t>03222970406</t>
  </si>
  <si>
    <t>17/07/2021</t>
  </si>
  <si>
    <t>02/06/2021</t>
  </si>
  <si>
    <t>2021/2881/2</t>
  </si>
  <si>
    <t>20/05/2021</t>
  </si>
  <si>
    <t>Determina di impegno della spesa n.3 del 04.01.2021 - impegno n.3/2021; Attività di manutenzione e assistenza sul software Siscom. Periodo: anno 2021 -  Acconto</t>
  </si>
  <si>
    <t>Z4A303386D</t>
  </si>
  <si>
    <t>28/05/2021</t>
  </si>
  <si>
    <t>SISCOM SPA</t>
  </si>
  <si>
    <t>01778000040</t>
  </si>
  <si>
    <t>20/07/2021</t>
  </si>
  <si>
    <t>00076/a</t>
  </si>
  <si>
    <t>Z2831E55CE</t>
  </si>
  <si>
    <t>28/07/2021</t>
  </si>
  <si>
    <t>357/00</t>
  </si>
  <si>
    <t>31/05/2021</t>
  </si>
  <si>
    <t>affidamento supporto servizio ragioneria</t>
  </si>
  <si>
    <t>Z55318A240</t>
  </si>
  <si>
    <t>30/07/2021</t>
  </si>
  <si>
    <t>08/06/2021</t>
  </si>
  <si>
    <t>A144</t>
  </si>
  <si>
    <t>03/06/2021</t>
  </si>
  <si>
    <t>06/08/2021</t>
  </si>
  <si>
    <t>11/06/2021</t>
  </si>
  <si>
    <t>CR-FT-004110</t>
  </si>
  <si>
    <t>COMM.NR. 0898280 C/C - 186/0688304</t>
  </si>
  <si>
    <t>09/06/2021</t>
  </si>
  <si>
    <t>Giulio Einaudi Editore</t>
  </si>
  <si>
    <t>07022140011</t>
  </si>
  <si>
    <t>08/08/2021</t>
  </si>
  <si>
    <t>18/06/2021</t>
  </si>
  <si>
    <t>54/FE</t>
  </si>
  <si>
    <t>FATTURA DIFFERITA SP</t>
  </si>
  <si>
    <t>Z86305A87D</t>
  </si>
  <si>
    <t>ITALGRAFICA</t>
  </si>
  <si>
    <t>00580690030</t>
  </si>
  <si>
    <t>13/08/2021</t>
  </si>
  <si>
    <t>21E0000003888</t>
  </si>
  <si>
    <t>12/06/2021</t>
  </si>
  <si>
    <t>15/08/2021</t>
  </si>
  <si>
    <t>21/06/2021</t>
  </si>
  <si>
    <t>00081/a</t>
  </si>
  <si>
    <t>ZCC305A9B5</t>
  </si>
  <si>
    <t>14/08/2021</t>
  </si>
  <si>
    <t>TOTALI FATTURE:</t>
  </si>
  <si>
    <t>IND. TEMPESTIVITA' FATTURE:</t>
  </si>
  <si>
    <t>Tempestività dei Pagamenti - Elenco Mandati senza Fatture - Periodo 01/04/2021 - 30/06/2021</t>
  </si>
  <si>
    <t>AGENZIA ENTRATE</t>
  </si>
  <si>
    <t>IRAP MARZO 2021 DE PAULI GABRIELLA</t>
  </si>
  <si>
    <t>IRAP MARZO 2021 PETRUZZA CRISTINA</t>
  </si>
  <si>
    <t>Banca Popolare di Novara - Tesoreria</t>
  </si>
  <si>
    <t>COMPETENZE                    FIL. 36862 CONTO 000102401636 (CASSA)</t>
  </si>
  <si>
    <t>14/04/2021</t>
  </si>
  <si>
    <t>IRAP - FEBBRAIO 2021</t>
  </si>
  <si>
    <t>IRAP - GENNAIO 2021</t>
  </si>
  <si>
    <t>06/05/2021</t>
  </si>
  <si>
    <t>MASTRETTA ELENA</t>
  </si>
  <si>
    <t>CORSO DI FORMAZIONE</t>
  </si>
  <si>
    <t>Associazione Casa della Resistenza</t>
  </si>
  <si>
    <t>ISTITUTO FORNARA NOVARA quota associativa anni 2020/2021</t>
  </si>
  <si>
    <t>ISTITUTO NAZIONALE Ferruccio Parri</t>
  </si>
  <si>
    <t>NOVARA ISTITUTO FORNARA quota associativa 2021</t>
  </si>
  <si>
    <t>MORGANTI LORENZO</t>
  </si>
  <si>
    <t>DIGITALIZZAZIONE ARCHIVIO - PRESTAZIONE OCCASIONALE</t>
  </si>
  <si>
    <t>VIVIANA BARUCCHELLI</t>
  </si>
  <si>
    <t>REALIZZAZIONE VIDEO - PROGETTO GIORNO DELLA MEMORIA</t>
  </si>
  <si>
    <t>Cardano Anna Maria</t>
  </si>
  <si>
    <t>10/06/2021</t>
  </si>
  <si>
    <t>LEZIONI E REALIZZAZIONE VIDEO - PROGETTO GIORNO DELLA MEMORIA</t>
  </si>
  <si>
    <t>CANIGLIA FEDERICA</t>
  </si>
  <si>
    <t>LEZIONE - PROGETTO GIORNO DELLA MEMORIA</t>
  </si>
  <si>
    <t>CERUTTI GIOVANNI</t>
  </si>
  <si>
    <t>GIOISIANA CARRARA</t>
  </si>
  <si>
    <t>CONCORSO REGIONALE DI STORIA CONTEMPORANEA</t>
  </si>
  <si>
    <t>IRAP APRILE 2021</t>
  </si>
  <si>
    <t>annullato internamente</t>
  </si>
  <si>
    <t>ALBERTI 1954 SAS di Alberti Raffaella &amp; C.</t>
  </si>
  <si>
    <t>Pagamento Fatt. n. 12 /8 del 11/06/2021 - Fattura Cliente</t>
  </si>
  <si>
    <t>Z213200C26</t>
  </si>
  <si>
    <t>26/06/2021</t>
  </si>
  <si>
    <t>Pagamento Fatt. n. 00093/a del 25/06/2021 - VENDITA</t>
  </si>
  <si>
    <t>Z6B3229F5C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</si>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</sst>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29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2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9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8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9" borderId="22" xfId="0" applyNumberFormat="1" applyFont="1" applyFill="1" applyBorder="1" applyAlignment="1">
      <alignment horizontal="right" vertical="center"/>
    </xf>
    <xf numFmtId="4" fontId="0" fillId="31" borderId="22" xfId="0" applyNumberFormat="1" applyFont="1" applyFill="1" applyBorder="1" applyAlignment="1">
      <alignment horizontal="right" vertical="center"/>
    </xf>
    <xf numFmtId="0" fontId="0" fillId="31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31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31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17" fillId="32" borderId="22" xfId="48" applyNumberFormat="1" applyFont="1" applyFill="1" applyBorder="1" applyAlignment="1" applyProtection="1">
      <alignment horizontal="left" vertical="center"/>
      <protection/>
    </xf>
    <xf numFmtId="0" fontId="0" fillId="32" borderId="20" xfId="0" applyFill="1" applyBorder="1" applyAlignment="1" applyProtection="1">
      <alignment horizontal="left"/>
      <protection/>
    </xf>
    <xf numFmtId="0" fontId="2" fillId="30" borderId="22" xfId="48" applyNumberFormat="1" applyFont="1" applyFill="1" applyBorder="1" applyAlignment="1" applyProtection="1">
      <alignment horizontal="center" vertical="center"/>
      <protection/>
    </xf>
    <xf numFmtId="0" fontId="2" fillId="30" borderId="21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30" borderId="22" xfId="48" applyNumberFormat="1" applyFont="1" applyFill="1" applyBorder="1" applyAlignment="1" applyProtection="1">
      <alignment horizontal="left" vertical="center"/>
      <protection/>
    </xf>
    <xf numFmtId="0" fontId="0" fillId="30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3" borderId="22" xfId="48" applyNumberFormat="1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0" fillId="32" borderId="21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9" borderId="20" xfId="48" applyNumberFormat="1" applyFont="1" applyFill="1" applyBorder="1" applyAlignment="1" applyProtection="1">
      <alignment horizontal="left" vertical="center"/>
      <protection/>
    </xf>
    <xf numFmtId="0" fontId="17" fillId="29" borderId="21" xfId="48" applyNumberFormat="1" applyFont="1" applyFill="1" applyBorder="1" applyAlignment="1" applyProtection="1">
      <alignment horizontal="left" vertical="center"/>
      <protection/>
    </xf>
    <xf numFmtId="0" fontId="17" fillId="31" borderId="20" xfId="48" applyNumberFormat="1" applyFont="1" applyFill="1" applyBorder="1" applyAlignment="1" applyProtection="1">
      <alignment horizontal="left" vertical="center"/>
      <protection/>
    </xf>
    <xf numFmtId="0" fontId="17" fillId="31" borderId="21" xfId="48" applyNumberFormat="1" applyFont="1" applyFill="1" applyBorder="1" applyAlignment="1" applyProtection="1">
      <alignment horizontal="left" vertical="center"/>
      <protection/>
    </xf>
    <xf numFmtId="0" fontId="17" fillId="31" borderId="13" xfId="48" applyNumberFormat="1" applyFont="1" applyFill="1" applyBorder="1" applyAlignment="1" applyProtection="1">
      <alignment horizontal="left" vertical="center"/>
      <protection/>
    </xf>
    <xf numFmtId="0" fontId="17" fillId="31" borderId="23" xfId="48" applyNumberFormat="1" applyFont="1" applyFill="1" applyBorder="1" applyAlignment="1" applyProtection="1">
      <alignment horizontal="left" vertical="center"/>
      <protection/>
    </xf>
    <xf numFmtId="0" fontId="2" fillId="31" borderId="22" xfId="48" applyNumberFormat="1" applyFont="1" applyFill="1" applyBorder="1" applyAlignment="1" applyProtection="1">
      <alignment horizontal="left" vertical="center"/>
      <protection/>
    </xf>
    <xf numFmtId="0" fontId="2" fillId="31" borderId="20" xfId="48" applyNumberFormat="1" applyFont="1" applyFill="1" applyBorder="1" applyAlignment="1" applyProtection="1">
      <alignment horizontal="left" vertical="center"/>
      <protection/>
    </xf>
    <xf numFmtId="0" fontId="2" fillId="31" borderId="21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3" borderId="14" xfId="48" applyNumberFormat="1" applyFont="1" applyFill="1" applyBorder="1" applyAlignment="1" applyProtection="1">
      <alignment horizontal="center" vertical="center"/>
      <protection/>
    </xf>
    <xf numFmtId="0" fontId="17" fillId="33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49" fontId="21" fillId="22" borderId="0" xfId="48" applyNumberFormat="1" applyFont="1" applyFill="1" applyBorder="1" applyAlignment="1" applyProtection="1">
      <alignment horizontal="center" vertical="center"/>
      <protection/>
    </xf>
    <xf numFmtId="3" fontId="21" fillId="22" borderId="0" xfId="48" applyNumberFormat="1" applyFont="1" applyFill="1" applyBorder="1" applyAlignment="1" applyProtection="1">
      <alignment horizontal="center" vertical="center"/>
      <protection/>
    </xf>
    <xf numFmtId="4" fontId="21" fillId="22" borderId="0" xfId="48" applyNumberFormat="1" applyFont="1" applyFill="1" applyBorder="1" applyAlignment="1" applyProtection="1">
      <alignment horizontal="right" vertical="center"/>
      <protection/>
    </xf>
    <xf numFmtId="4" fontId="21" fillId="34" borderId="0" xfId="48" applyNumberFormat="1" applyFont="1" applyFill="1" applyBorder="1" applyAlignment="1" applyProtection="1">
      <alignment horizontal="right" vertical="center"/>
      <protection/>
    </xf>
    <xf numFmtId="0" fontId="2" fillId="22" borderId="0" xfId="48" applyNumberFormat="1" applyFill="1" applyBorder="1" applyAlignment="1" applyProtection="1">
      <alignment horizontal="center" vertical="center"/>
      <protection/>
    </xf>
    <xf numFmtId="49" fontId="21" fillId="0" borderId="0" xfId="48" applyNumberFormat="1" applyFont="1" applyFill="1" applyBorder="1" applyAlignment="1" applyProtection="1">
      <alignment horizontal="center" vertical="center"/>
      <protection/>
    </xf>
    <xf numFmtId="3" fontId="21" fillId="0" borderId="0" xfId="48" applyNumberFormat="1" applyFont="1" applyFill="1" applyBorder="1" applyAlignment="1" applyProtection="1">
      <alignment horizontal="center" vertical="center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2" fillId="0" borderId="0" xfId="48" applyNumberFormat="1" applyFill="1" applyBorder="1" applyAlignment="1" applyProtection="1">
      <alignment horizontal="center" vertical="center"/>
      <protection/>
    </xf>
    <xf numFmtId="3" fontId="37" fillId="0" borderId="0" xfId="48" applyNumberFormat="1" applyFont="1" applyFill="1" applyBorder="1" applyAlignment="1" applyProtection="1">
      <alignment vertical="center"/>
      <protection/>
    </xf>
    <xf numFmtId="4" fontId="37" fillId="0" borderId="0" xfId="48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34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08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10"/>
    </row>
    <row r="2" spans="1:12" s="62" customFormat="1" ht="22.5" customHeight="1">
      <c r="A2" s="211" t="s">
        <v>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3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14" t="s">
        <v>12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6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17" t="s">
        <v>55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6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20" t="s">
        <v>13</v>
      </c>
      <c r="AB4" s="215"/>
      <c r="AC4" s="215"/>
      <c r="AD4" s="215"/>
      <c r="AE4" s="215"/>
      <c r="AF4" s="215"/>
      <c r="AG4" s="221"/>
      <c r="AH4" s="32">
        <v>30</v>
      </c>
    </row>
    <row r="5" spans="1:34" s="15" customFormat="1" ht="22.5" customHeight="1">
      <c r="A5" s="217" t="s">
        <v>14</v>
      </c>
      <c r="B5" s="218"/>
      <c r="C5" s="219"/>
      <c r="D5" s="217" t="s">
        <v>15</v>
      </c>
      <c r="E5" s="218"/>
      <c r="F5" s="218"/>
      <c r="G5" s="218"/>
      <c r="H5" s="219"/>
      <c r="I5" s="217" t="s">
        <v>16</v>
      </c>
      <c r="J5" s="218"/>
      <c r="K5" s="219"/>
      <c r="L5" s="217" t="s">
        <v>1</v>
      </c>
      <c r="M5" s="218"/>
      <c r="N5" s="218"/>
      <c r="O5" s="217" t="s">
        <v>17</v>
      </c>
      <c r="P5" s="219"/>
      <c r="Q5" s="217" t="s">
        <v>18</v>
      </c>
      <c r="R5" s="218"/>
      <c r="S5" s="218"/>
      <c r="T5" s="219"/>
      <c r="U5" s="217" t="s">
        <v>19</v>
      </c>
      <c r="V5" s="218"/>
      <c r="W5" s="218"/>
      <c r="X5" s="58" t="s">
        <v>47</v>
      </c>
      <c r="Y5" s="217" t="s">
        <v>20</v>
      </c>
      <c r="Z5" s="219"/>
      <c r="AA5" s="222" t="s">
        <v>41</v>
      </c>
      <c r="AB5" s="223"/>
      <c r="AC5" s="223"/>
      <c r="AD5" s="223"/>
      <c r="AE5" s="223"/>
      <c r="AF5" s="223"/>
      <c r="AG5" s="223"/>
      <c r="AH5" s="224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4.2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4.2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4.2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4.2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4.2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4.2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4.2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4.2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08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8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11" t="s">
        <v>54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7"/>
      <c r="P3" s="227"/>
      <c r="Q3" s="227"/>
      <c r="R3" s="228"/>
    </row>
    <row r="4" spans="1:18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8"/>
    </row>
    <row r="5" spans="1:18" s="62" customFormat="1" ht="22.5" customHeight="1">
      <c r="A5" s="225"/>
      <c r="B5" s="226"/>
      <c r="C5" s="226"/>
      <c r="D5" s="226"/>
      <c r="E5" s="226"/>
      <c r="F5" s="226"/>
      <c r="G5" s="226"/>
      <c r="H5" s="226"/>
      <c r="I5" s="226"/>
      <c r="J5" s="226"/>
      <c r="K5" s="229" t="s">
        <v>13</v>
      </c>
      <c r="L5" s="230"/>
      <c r="M5" s="230"/>
      <c r="N5" s="230"/>
      <c r="O5" s="230"/>
      <c r="P5" s="230"/>
      <c r="Q5" s="231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39"/>
  <sheetViews>
    <sheetView showGridLines="0" tabSelected="1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38" t="s">
        <v>112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4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22" t="s">
        <v>113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20"/>
      <c r="AE4" s="243"/>
      <c r="AF4" s="243"/>
      <c r="AG4" s="243"/>
      <c r="AH4" s="244"/>
      <c r="AI4" s="237"/>
    </row>
    <row r="5" spans="1:35" s="90" customFormat="1" ht="22.5" customHeight="1">
      <c r="A5" s="222" t="s">
        <v>14</v>
      </c>
      <c r="B5" s="232"/>
      <c r="C5" s="233"/>
      <c r="D5" s="222" t="s">
        <v>15</v>
      </c>
      <c r="E5" s="232"/>
      <c r="F5" s="232"/>
      <c r="G5" s="232"/>
      <c r="H5" s="232"/>
      <c r="I5" s="232"/>
      <c r="J5" s="232"/>
      <c r="K5" s="233"/>
      <c r="L5" s="222" t="s">
        <v>16</v>
      </c>
      <c r="M5" s="232"/>
      <c r="N5" s="233"/>
      <c r="O5" s="222" t="s">
        <v>1</v>
      </c>
      <c r="P5" s="232"/>
      <c r="Q5" s="232"/>
      <c r="R5" s="222" t="s">
        <v>17</v>
      </c>
      <c r="S5" s="233"/>
      <c r="T5" s="222" t="s">
        <v>18</v>
      </c>
      <c r="U5" s="232"/>
      <c r="V5" s="232"/>
      <c r="W5" s="233"/>
      <c r="X5" s="222" t="s">
        <v>19</v>
      </c>
      <c r="Y5" s="232"/>
      <c r="Z5" s="232"/>
      <c r="AA5" s="103" t="s">
        <v>47</v>
      </c>
      <c r="AB5" s="222" t="s">
        <v>20</v>
      </c>
      <c r="AC5" s="233"/>
      <c r="AD5" s="222" t="s">
        <v>62</v>
      </c>
      <c r="AE5" s="236"/>
      <c r="AF5" s="236"/>
      <c r="AG5" s="236"/>
      <c r="AH5" s="236"/>
      <c r="AI5" s="237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  <c r="AJ6" s="234"/>
      <c r="AK6" s="235"/>
      <c r="AL6" s="235"/>
    </row>
    <row r="7" spans="1:34" ht="14.2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4.25">
      <c r="A8" s="108">
        <v>2021</v>
      </c>
      <c r="B8" s="108">
        <v>23</v>
      </c>
      <c r="C8" s="109" t="s">
        <v>114</v>
      </c>
      <c r="D8" s="297" t="s">
        <v>115</v>
      </c>
      <c r="E8" s="109" t="s">
        <v>114</v>
      </c>
      <c r="F8" s="298" t="s">
        <v>116</v>
      </c>
      <c r="G8" s="112">
        <v>174.46</v>
      </c>
      <c r="H8" s="112">
        <v>31.46</v>
      </c>
      <c r="I8" s="107" t="s">
        <v>117</v>
      </c>
      <c r="J8" s="112">
        <f>IF(I8="SI",G8-H8,G8)</f>
        <v>143</v>
      </c>
      <c r="K8" s="299" t="s">
        <v>118</v>
      </c>
      <c r="L8" s="108">
        <v>2021</v>
      </c>
      <c r="M8" s="108">
        <v>21</v>
      </c>
      <c r="N8" s="109" t="s">
        <v>114</v>
      </c>
      <c r="O8" s="111" t="s">
        <v>119</v>
      </c>
      <c r="P8" s="109" t="s">
        <v>120</v>
      </c>
      <c r="Q8" s="109" t="s">
        <v>121</v>
      </c>
      <c r="R8" s="108" t="s">
        <v>122</v>
      </c>
      <c r="S8" s="111" t="s">
        <v>122</v>
      </c>
      <c r="T8" s="108">
        <v>1010202</v>
      </c>
      <c r="U8" s="108">
        <v>130</v>
      </c>
      <c r="V8" s="108">
        <v>1</v>
      </c>
      <c r="W8" s="108">
        <v>1</v>
      </c>
      <c r="X8" s="113">
        <v>2021</v>
      </c>
      <c r="Y8" s="113">
        <v>18</v>
      </c>
      <c r="Z8" s="113">
        <v>0</v>
      </c>
      <c r="AA8" s="114" t="s">
        <v>121</v>
      </c>
      <c r="AB8" s="108">
        <v>35</v>
      </c>
      <c r="AC8" s="109" t="s">
        <v>114</v>
      </c>
      <c r="AD8" s="300" t="s">
        <v>123</v>
      </c>
      <c r="AE8" s="300" t="s">
        <v>124</v>
      </c>
      <c r="AF8" s="301">
        <f>AE8-AD8</f>
        <v>-39</v>
      </c>
      <c r="AG8" s="302">
        <f>IF(AI8="SI",0,J8)</f>
        <v>143</v>
      </c>
      <c r="AH8" s="303">
        <f>AG8*AF8</f>
        <v>-5577</v>
      </c>
      <c r="AI8" s="304" t="s">
        <v>125</v>
      </c>
    </row>
    <row r="9" spans="1:35" ht="14.25">
      <c r="A9" s="108">
        <v>2021</v>
      </c>
      <c r="B9" s="108">
        <v>24</v>
      </c>
      <c r="C9" s="109" t="s">
        <v>126</v>
      </c>
      <c r="D9" s="297" t="s">
        <v>127</v>
      </c>
      <c r="E9" s="109" t="s">
        <v>128</v>
      </c>
      <c r="F9" s="298" t="s">
        <v>129</v>
      </c>
      <c r="G9" s="112">
        <v>319.23</v>
      </c>
      <c r="H9" s="112">
        <v>57.57</v>
      </c>
      <c r="I9" s="107" t="s">
        <v>117</v>
      </c>
      <c r="J9" s="112">
        <f>IF(I9="SI",G9-H9,G9)</f>
        <v>261.66</v>
      </c>
      <c r="K9" s="299" t="s">
        <v>130</v>
      </c>
      <c r="L9" s="108">
        <v>2021</v>
      </c>
      <c r="M9" s="108">
        <v>22</v>
      </c>
      <c r="N9" s="109" t="s">
        <v>131</v>
      </c>
      <c r="O9" s="111" t="s">
        <v>132</v>
      </c>
      <c r="P9" s="109" t="s">
        <v>133</v>
      </c>
      <c r="Q9" s="109" t="s">
        <v>121</v>
      </c>
      <c r="R9" s="108" t="s">
        <v>122</v>
      </c>
      <c r="S9" s="111" t="s">
        <v>122</v>
      </c>
      <c r="T9" s="108">
        <v>1010803</v>
      </c>
      <c r="U9" s="108">
        <v>800</v>
      </c>
      <c r="V9" s="108">
        <v>1</v>
      </c>
      <c r="W9" s="108">
        <v>2</v>
      </c>
      <c r="X9" s="113">
        <v>2021</v>
      </c>
      <c r="Y9" s="113">
        <v>2</v>
      </c>
      <c r="Z9" s="113">
        <v>0</v>
      </c>
      <c r="AA9" s="114" t="s">
        <v>121</v>
      </c>
      <c r="AB9" s="108">
        <v>40</v>
      </c>
      <c r="AC9" s="109" t="s">
        <v>126</v>
      </c>
      <c r="AD9" s="300" t="s">
        <v>134</v>
      </c>
      <c r="AE9" s="300" t="s">
        <v>124</v>
      </c>
      <c r="AF9" s="301">
        <f>AE9-AD9</f>
        <v>-54</v>
      </c>
      <c r="AG9" s="302">
        <f>IF(AI9="SI",0,J9)</f>
        <v>261.66</v>
      </c>
      <c r="AH9" s="303">
        <f>AG9*AF9</f>
        <v>-14129.640000000001</v>
      </c>
      <c r="AI9" s="304" t="s">
        <v>125</v>
      </c>
    </row>
    <row r="10" spans="1:35" ht="14.25">
      <c r="A10" s="108">
        <v>2021</v>
      </c>
      <c r="B10" s="108">
        <v>25</v>
      </c>
      <c r="C10" s="109" t="s">
        <v>126</v>
      </c>
      <c r="D10" s="297" t="s">
        <v>135</v>
      </c>
      <c r="E10" s="109" t="s">
        <v>136</v>
      </c>
      <c r="F10" s="298" t="s">
        <v>137</v>
      </c>
      <c r="G10" s="112">
        <v>298.66</v>
      </c>
      <c r="H10" s="112">
        <v>53.86</v>
      </c>
      <c r="I10" s="107" t="s">
        <v>117</v>
      </c>
      <c r="J10" s="112">
        <f>IF(I10="SI",G10-H10,G10)</f>
        <v>244.8</v>
      </c>
      <c r="K10" s="299" t="s">
        <v>138</v>
      </c>
      <c r="L10" s="108">
        <v>2021</v>
      </c>
      <c r="M10" s="108">
        <v>23</v>
      </c>
      <c r="N10" s="109" t="s">
        <v>131</v>
      </c>
      <c r="O10" s="111" t="s">
        <v>139</v>
      </c>
      <c r="P10" s="109" t="s">
        <v>140</v>
      </c>
      <c r="Q10" s="109" t="s">
        <v>121</v>
      </c>
      <c r="R10" s="108" t="s">
        <v>122</v>
      </c>
      <c r="S10" s="111" t="s">
        <v>122</v>
      </c>
      <c r="T10" s="108">
        <v>1010803</v>
      </c>
      <c r="U10" s="108">
        <v>800</v>
      </c>
      <c r="V10" s="108">
        <v>1</v>
      </c>
      <c r="W10" s="108">
        <v>2</v>
      </c>
      <c r="X10" s="113">
        <v>2021</v>
      </c>
      <c r="Y10" s="113">
        <v>10</v>
      </c>
      <c r="Z10" s="113">
        <v>0</v>
      </c>
      <c r="AA10" s="114" t="s">
        <v>121</v>
      </c>
      <c r="AB10" s="108">
        <v>41</v>
      </c>
      <c r="AC10" s="109" t="s">
        <v>126</v>
      </c>
      <c r="AD10" s="300" t="s">
        <v>134</v>
      </c>
      <c r="AE10" s="300" t="s">
        <v>124</v>
      </c>
      <c r="AF10" s="301">
        <f>AE10-AD10</f>
        <v>-54</v>
      </c>
      <c r="AG10" s="302">
        <f>IF(AI10="SI",0,J10)</f>
        <v>244.8</v>
      </c>
      <c r="AH10" s="303">
        <f>AG10*AF10</f>
        <v>-13219.2</v>
      </c>
      <c r="AI10" s="304" t="s">
        <v>125</v>
      </c>
    </row>
    <row r="11" spans="1:35" ht="14.25">
      <c r="A11" s="108">
        <v>2021</v>
      </c>
      <c r="B11" s="108">
        <v>26</v>
      </c>
      <c r="C11" s="109" t="s">
        <v>141</v>
      </c>
      <c r="D11" s="297" t="s">
        <v>142</v>
      </c>
      <c r="E11" s="109" t="s">
        <v>126</v>
      </c>
      <c r="F11" s="298" t="s">
        <v>143</v>
      </c>
      <c r="G11" s="112">
        <v>249.99</v>
      </c>
      <c r="H11" s="112">
        <v>45.08</v>
      </c>
      <c r="I11" s="107" t="s">
        <v>117</v>
      </c>
      <c r="J11" s="112">
        <f>IF(I11="SI",G11-H11,G11)</f>
        <v>204.91000000000003</v>
      </c>
      <c r="K11" s="299" t="s">
        <v>144</v>
      </c>
      <c r="L11" s="108">
        <v>2021</v>
      </c>
      <c r="M11" s="108">
        <v>24</v>
      </c>
      <c r="N11" s="109" t="s">
        <v>145</v>
      </c>
      <c r="O11" s="111" t="s">
        <v>146</v>
      </c>
      <c r="P11" s="109" t="s">
        <v>147</v>
      </c>
      <c r="Q11" s="109" t="s">
        <v>121</v>
      </c>
      <c r="R11" s="108" t="s">
        <v>122</v>
      </c>
      <c r="S11" s="111" t="s">
        <v>122</v>
      </c>
      <c r="T11" s="108">
        <v>1050203</v>
      </c>
      <c r="U11" s="108">
        <v>2120</v>
      </c>
      <c r="V11" s="108">
        <v>1</v>
      </c>
      <c r="W11" s="108">
        <v>1</v>
      </c>
      <c r="X11" s="113">
        <v>2020</v>
      </c>
      <c r="Y11" s="113">
        <v>95</v>
      </c>
      <c r="Z11" s="113">
        <v>0</v>
      </c>
      <c r="AA11" s="114" t="s">
        <v>121</v>
      </c>
      <c r="AB11" s="108">
        <v>53</v>
      </c>
      <c r="AC11" s="109" t="s">
        <v>141</v>
      </c>
      <c r="AD11" s="300" t="s">
        <v>148</v>
      </c>
      <c r="AE11" s="300" t="s">
        <v>149</v>
      </c>
      <c r="AF11" s="301">
        <f>AE11-AD11</f>
        <v>-51</v>
      </c>
      <c r="AG11" s="302">
        <f>IF(AI11="SI",0,J11)</f>
        <v>204.91000000000003</v>
      </c>
      <c r="AH11" s="303">
        <f>AG11*AF11</f>
        <v>-10450.410000000002</v>
      </c>
      <c r="AI11" s="304" t="s">
        <v>125</v>
      </c>
    </row>
    <row r="12" spans="1:35" ht="14.25">
      <c r="A12" s="108">
        <v>2021</v>
      </c>
      <c r="B12" s="108">
        <v>27</v>
      </c>
      <c r="C12" s="109" t="s">
        <v>149</v>
      </c>
      <c r="D12" s="297" t="s">
        <v>150</v>
      </c>
      <c r="E12" s="109" t="s">
        <v>151</v>
      </c>
      <c r="F12" s="298" t="s">
        <v>152</v>
      </c>
      <c r="G12" s="112">
        <v>41.24</v>
      </c>
      <c r="H12" s="112">
        <v>6.36</v>
      </c>
      <c r="I12" s="107" t="s">
        <v>117</v>
      </c>
      <c r="J12" s="112">
        <f>IF(I12="SI",G12-H12,G12)</f>
        <v>34.88</v>
      </c>
      <c r="K12" s="299" t="s">
        <v>153</v>
      </c>
      <c r="L12" s="108">
        <v>2021</v>
      </c>
      <c r="M12" s="108">
        <v>25</v>
      </c>
      <c r="N12" s="109" t="s">
        <v>149</v>
      </c>
      <c r="O12" s="111" t="s">
        <v>154</v>
      </c>
      <c r="P12" s="109" t="s">
        <v>155</v>
      </c>
      <c r="Q12" s="109" t="s">
        <v>156</v>
      </c>
      <c r="R12" s="108" t="s">
        <v>122</v>
      </c>
      <c r="S12" s="111" t="s">
        <v>122</v>
      </c>
      <c r="T12" s="108">
        <v>1010803</v>
      </c>
      <c r="U12" s="108">
        <v>800</v>
      </c>
      <c r="V12" s="108">
        <v>1</v>
      </c>
      <c r="W12" s="108">
        <v>1</v>
      </c>
      <c r="X12" s="113">
        <v>2021</v>
      </c>
      <c r="Y12" s="113">
        <v>7</v>
      </c>
      <c r="Z12" s="113">
        <v>0</v>
      </c>
      <c r="AA12" s="114" t="s">
        <v>121</v>
      </c>
      <c r="AB12" s="108">
        <v>62</v>
      </c>
      <c r="AC12" s="109" t="s">
        <v>149</v>
      </c>
      <c r="AD12" s="300" t="s">
        <v>157</v>
      </c>
      <c r="AE12" s="300" t="s">
        <v>158</v>
      </c>
      <c r="AF12" s="301">
        <f>AE12-AD12</f>
        <v>-53</v>
      </c>
      <c r="AG12" s="302">
        <f>IF(AI12="SI",0,J12)</f>
        <v>34.88</v>
      </c>
      <c r="AH12" s="303">
        <f>AG12*AF12</f>
        <v>-1848.64</v>
      </c>
      <c r="AI12" s="304" t="s">
        <v>125</v>
      </c>
    </row>
    <row r="13" spans="1:35" ht="14.25">
      <c r="A13" s="108">
        <v>2021</v>
      </c>
      <c r="B13" s="108">
        <v>28</v>
      </c>
      <c r="C13" s="109" t="s">
        <v>159</v>
      </c>
      <c r="D13" s="297" t="s">
        <v>160</v>
      </c>
      <c r="E13" s="109" t="s">
        <v>161</v>
      </c>
      <c r="F13" s="298" t="s">
        <v>162</v>
      </c>
      <c r="G13" s="112">
        <v>945</v>
      </c>
      <c r="H13" s="112">
        <v>0</v>
      </c>
      <c r="I13" s="107" t="s">
        <v>125</v>
      </c>
      <c r="J13" s="112">
        <f>IF(I13="SI",G13-H13,G13)</f>
        <v>945</v>
      </c>
      <c r="K13" s="299" t="s">
        <v>163</v>
      </c>
      <c r="L13" s="108">
        <v>2021</v>
      </c>
      <c r="M13" s="108">
        <v>33</v>
      </c>
      <c r="N13" s="109" t="s">
        <v>159</v>
      </c>
      <c r="O13" s="111" t="s">
        <v>164</v>
      </c>
      <c r="P13" s="109" t="s">
        <v>165</v>
      </c>
      <c r="Q13" s="109" t="s">
        <v>166</v>
      </c>
      <c r="R13" s="108" t="s">
        <v>122</v>
      </c>
      <c r="S13" s="111" t="s">
        <v>122</v>
      </c>
      <c r="T13" s="108">
        <v>1010103</v>
      </c>
      <c r="U13" s="108">
        <v>30</v>
      </c>
      <c r="V13" s="108">
        <v>7560</v>
      </c>
      <c r="W13" s="108">
        <v>99</v>
      </c>
      <c r="X13" s="113">
        <v>2020</v>
      </c>
      <c r="Y13" s="113">
        <v>44</v>
      </c>
      <c r="Z13" s="113">
        <v>0</v>
      </c>
      <c r="AA13" s="114" t="s">
        <v>121</v>
      </c>
      <c r="AB13" s="108">
        <v>66</v>
      </c>
      <c r="AC13" s="109" t="s">
        <v>159</v>
      </c>
      <c r="AD13" s="300" t="s">
        <v>167</v>
      </c>
      <c r="AE13" s="300" t="s">
        <v>168</v>
      </c>
      <c r="AF13" s="301">
        <f>AE13-AD13</f>
        <v>-46</v>
      </c>
      <c r="AG13" s="302">
        <f>IF(AI13="SI",0,J13)</f>
        <v>945</v>
      </c>
      <c r="AH13" s="303">
        <f>AG13*AF13</f>
        <v>-43470</v>
      </c>
      <c r="AI13" s="304" t="s">
        <v>125</v>
      </c>
    </row>
    <row r="14" spans="1:35" ht="14.25">
      <c r="A14" s="108">
        <v>2021</v>
      </c>
      <c r="B14" s="108">
        <v>29</v>
      </c>
      <c r="C14" s="109" t="s">
        <v>159</v>
      </c>
      <c r="D14" s="297" t="s">
        <v>169</v>
      </c>
      <c r="E14" s="109" t="s">
        <v>170</v>
      </c>
      <c r="F14" s="298" t="s">
        <v>171</v>
      </c>
      <c r="G14" s="112">
        <v>811.3</v>
      </c>
      <c r="H14" s="112">
        <v>146.3</v>
      </c>
      <c r="I14" s="107" t="s">
        <v>117</v>
      </c>
      <c r="J14" s="112">
        <f>IF(I14="SI",G14-H14,G14)</f>
        <v>665</v>
      </c>
      <c r="K14" s="299" t="s">
        <v>172</v>
      </c>
      <c r="L14" s="108">
        <v>2021</v>
      </c>
      <c r="M14" s="108">
        <v>34</v>
      </c>
      <c r="N14" s="109" t="s">
        <v>159</v>
      </c>
      <c r="O14" s="111" t="s">
        <v>173</v>
      </c>
      <c r="P14" s="109" t="s">
        <v>174</v>
      </c>
      <c r="Q14" s="109" t="s">
        <v>174</v>
      </c>
      <c r="R14" s="108" t="s">
        <v>122</v>
      </c>
      <c r="S14" s="111" t="s">
        <v>122</v>
      </c>
      <c r="T14" s="108">
        <v>1010803</v>
      </c>
      <c r="U14" s="108">
        <v>800</v>
      </c>
      <c r="V14" s="108">
        <v>1</v>
      </c>
      <c r="W14" s="108">
        <v>2</v>
      </c>
      <c r="X14" s="113">
        <v>2020</v>
      </c>
      <c r="Y14" s="113">
        <v>59</v>
      </c>
      <c r="Z14" s="113">
        <v>0</v>
      </c>
      <c r="AA14" s="114" t="s">
        <v>121</v>
      </c>
      <c r="AB14" s="108">
        <v>67</v>
      </c>
      <c r="AC14" s="109" t="s">
        <v>159</v>
      </c>
      <c r="AD14" s="300" t="s">
        <v>175</v>
      </c>
      <c r="AE14" s="300" t="s">
        <v>168</v>
      </c>
      <c r="AF14" s="301">
        <f>AE14-AD14</f>
        <v>-51</v>
      </c>
      <c r="AG14" s="302">
        <f>IF(AI14="SI",0,J14)</f>
        <v>665</v>
      </c>
      <c r="AH14" s="303">
        <f>AG14*AF14</f>
        <v>-33915</v>
      </c>
      <c r="AI14" s="304" t="s">
        <v>125</v>
      </c>
    </row>
    <row r="15" spans="1:35" ht="14.25">
      <c r="A15" s="108">
        <v>2021</v>
      </c>
      <c r="B15" s="108">
        <v>30</v>
      </c>
      <c r="C15" s="109" t="s">
        <v>176</v>
      </c>
      <c r="D15" s="297" t="s">
        <v>177</v>
      </c>
      <c r="E15" s="109" t="s">
        <v>178</v>
      </c>
      <c r="F15" s="298" t="s">
        <v>179</v>
      </c>
      <c r="G15" s="112">
        <v>134.2</v>
      </c>
      <c r="H15" s="112">
        <v>24.2</v>
      </c>
      <c r="I15" s="107" t="s">
        <v>117</v>
      </c>
      <c r="J15" s="112">
        <f>IF(I15="SI",G15-H15,G15)</f>
        <v>109.99999999999999</v>
      </c>
      <c r="K15" s="299" t="s">
        <v>180</v>
      </c>
      <c r="L15" s="108">
        <v>2021</v>
      </c>
      <c r="M15" s="108">
        <v>36</v>
      </c>
      <c r="N15" s="109" t="s">
        <v>176</v>
      </c>
      <c r="O15" s="111" t="s">
        <v>132</v>
      </c>
      <c r="P15" s="109" t="s">
        <v>133</v>
      </c>
      <c r="Q15" s="109" t="s">
        <v>121</v>
      </c>
      <c r="R15" s="108" t="s">
        <v>122</v>
      </c>
      <c r="S15" s="111" t="s">
        <v>122</v>
      </c>
      <c r="T15" s="108">
        <v>1010203</v>
      </c>
      <c r="U15" s="108">
        <v>140</v>
      </c>
      <c r="V15" s="108">
        <v>1</v>
      </c>
      <c r="W15" s="108">
        <v>1</v>
      </c>
      <c r="X15" s="113">
        <v>2021</v>
      </c>
      <c r="Y15" s="113">
        <v>20</v>
      </c>
      <c r="Z15" s="113">
        <v>0</v>
      </c>
      <c r="AA15" s="114" t="s">
        <v>121</v>
      </c>
      <c r="AB15" s="108">
        <v>68</v>
      </c>
      <c r="AC15" s="109" t="s">
        <v>176</v>
      </c>
      <c r="AD15" s="300" t="s">
        <v>181</v>
      </c>
      <c r="AE15" s="300" t="s">
        <v>168</v>
      </c>
      <c r="AF15" s="301">
        <f>AE15-AD15</f>
        <v>-54</v>
      </c>
      <c r="AG15" s="302">
        <f>IF(AI15="SI",0,J15)</f>
        <v>109.99999999999999</v>
      </c>
      <c r="AH15" s="303">
        <f>AG15*AF15</f>
        <v>-5939.999999999999</v>
      </c>
      <c r="AI15" s="304" t="s">
        <v>125</v>
      </c>
    </row>
    <row r="16" spans="1:35" ht="14.25">
      <c r="A16" s="108">
        <v>2021</v>
      </c>
      <c r="B16" s="108">
        <v>31</v>
      </c>
      <c r="C16" s="109" t="s">
        <v>176</v>
      </c>
      <c r="D16" s="297" t="s">
        <v>182</v>
      </c>
      <c r="E16" s="109" t="s">
        <v>178</v>
      </c>
      <c r="F16" s="298" t="s">
        <v>183</v>
      </c>
      <c r="G16" s="112">
        <v>210.45</v>
      </c>
      <c r="H16" s="112">
        <v>37.95</v>
      </c>
      <c r="I16" s="107" t="s">
        <v>117</v>
      </c>
      <c r="J16" s="112">
        <f>IF(I16="SI",G16-H16,G16)</f>
        <v>172.5</v>
      </c>
      <c r="K16" s="299" t="s">
        <v>184</v>
      </c>
      <c r="L16" s="108">
        <v>2021</v>
      </c>
      <c r="M16" s="108">
        <v>35</v>
      </c>
      <c r="N16" s="109" t="s">
        <v>176</v>
      </c>
      <c r="O16" s="111" t="s">
        <v>185</v>
      </c>
      <c r="P16" s="109" t="s">
        <v>186</v>
      </c>
      <c r="Q16" s="109" t="s">
        <v>121</v>
      </c>
      <c r="R16" s="108" t="s">
        <v>122</v>
      </c>
      <c r="S16" s="111" t="s">
        <v>122</v>
      </c>
      <c r="T16" s="108">
        <v>1010103</v>
      </c>
      <c r="U16" s="108">
        <v>30</v>
      </c>
      <c r="V16" s="108">
        <v>2</v>
      </c>
      <c r="W16" s="108">
        <v>1</v>
      </c>
      <c r="X16" s="113">
        <v>2021</v>
      </c>
      <c r="Y16" s="113">
        <v>42</v>
      </c>
      <c r="Z16" s="113">
        <v>0</v>
      </c>
      <c r="AA16" s="114" t="s">
        <v>121</v>
      </c>
      <c r="AB16" s="108">
        <v>69</v>
      </c>
      <c r="AC16" s="109" t="s">
        <v>176</v>
      </c>
      <c r="AD16" s="300" t="s">
        <v>187</v>
      </c>
      <c r="AE16" s="300" t="s">
        <v>168</v>
      </c>
      <c r="AF16" s="301">
        <f>AE16-AD16</f>
        <v>-53</v>
      </c>
      <c r="AG16" s="302">
        <f>IF(AI16="SI",0,J16)</f>
        <v>172.5</v>
      </c>
      <c r="AH16" s="303">
        <f>AG16*AF16</f>
        <v>-9142.5</v>
      </c>
      <c r="AI16" s="304" t="s">
        <v>125</v>
      </c>
    </row>
    <row r="17" spans="1:35" ht="14.25">
      <c r="A17" s="108">
        <v>2021</v>
      </c>
      <c r="B17" s="108">
        <v>32</v>
      </c>
      <c r="C17" s="109" t="s">
        <v>188</v>
      </c>
      <c r="D17" s="297" t="s">
        <v>189</v>
      </c>
      <c r="E17" s="109" t="s">
        <v>168</v>
      </c>
      <c r="F17" s="298" t="s">
        <v>190</v>
      </c>
      <c r="G17" s="112">
        <v>229.15</v>
      </c>
      <c r="H17" s="112">
        <v>41.32</v>
      </c>
      <c r="I17" s="107" t="s">
        <v>117</v>
      </c>
      <c r="J17" s="112">
        <f>IF(I17="SI",G17-H17,G17)</f>
        <v>187.83</v>
      </c>
      <c r="K17" s="299" t="s">
        <v>191</v>
      </c>
      <c r="L17" s="108">
        <v>2021</v>
      </c>
      <c r="M17" s="108">
        <v>38</v>
      </c>
      <c r="N17" s="109" t="s">
        <v>188</v>
      </c>
      <c r="O17" s="111" t="s">
        <v>192</v>
      </c>
      <c r="P17" s="109" t="s">
        <v>193</v>
      </c>
      <c r="Q17" s="109" t="s">
        <v>121</v>
      </c>
      <c r="R17" s="108" t="s">
        <v>122</v>
      </c>
      <c r="S17" s="111" t="s">
        <v>122</v>
      </c>
      <c r="T17" s="108">
        <v>1010803</v>
      </c>
      <c r="U17" s="108">
        <v>800</v>
      </c>
      <c r="V17" s="108">
        <v>1</v>
      </c>
      <c r="W17" s="108">
        <v>1</v>
      </c>
      <c r="X17" s="113">
        <v>2021</v>
      </c>
      <c r="Y17" s="113">
        <v>8</v>
      </c>
      <c r="Z17" s="113">
        <v>0</v>
      </c>
      <c r="AA17" s="114" t="s">
        <v>121</v>
      </c>
      <c r="AB17" s="108">
        <v>72</v>
      </c>
      <c r="AC17" s="109" t="s">
        <v>188</v>
      </c>
      <c r="AD17" s="300" t="s">
        <v>194</v>
      </c>
      <c r="AE17" s="300" t="s">
        <v>195</v>
      </c>
      <c r="AF17" s="301">
        <f>AE17-AD17</f>
        <v>-47</v>
      </c>
      <c r="AG17" s="302">
        <f>IF(AI17="SI",0,J17)</f>
        <v>187.83</v>
      </c>
      <c r="AH17" s="303">
        <f>AG17*AF17</f>
        <v>-8828.01</v>
      </c>
      <c r="AI17" s="304" t="s">
        <v>125</v>
      </c>
    </row>
    <row r="18" spans="1:35" ht="14.25">
      <c r="A18" s="108">
        <v>2021</v>
      </c>
      <c r="B18" s="108">
        <v>33</v>
      </c>
      <c r="C18" s="109" t="s">
        <v>196</v>
      </c>
      <c r="D18" s="297" t="s">
        <v>197</v>
      </c>
      <c r="E18" s="109" t="s">
        <v>198</v>
      </c>
      <c r="F18" s="298" t="s">
        <v>152</v>
      </c>
      <c r="G18" s="112">
        <v>41.24</v>
      </c>
      <c r="H18" s="112">
        <v>6.36</v>
      </c>
      <c r="I18" s="107" t="s">
        <v>117</v>
      </c>
      <c r="J18" s="112">
        <f>IF(I18="SI",G18-H18,G18)</f>
        <v>34.88</v>
      </c>
      <c r="K18" s="299" t="s">
        <v>153</v>
      </c>
      <c r="L18" s="108">
        <v>2021</v>
      </c>
      <c r="M18" s="108">
        <v>40</v>
      </c>
      <c r="N18" s="109" t="s">
        <v>196</v>
      </c>
      <c r="O18" s="111" t="s">
        <v>154</v>
      </c>
      <c r="P18" s="109" t="s">
        <v>155</v>
      </c>
      <c r="Q18" s="109" t="s">
        <v>156</v>
      </c>
      <c r="R18" s="108" t="s">
        <v>122</v>
      </c>
      <c r="S18" s="111" t="s">
        <v>122</v>
      </c>
      <c r="T18" s="108">
        <v>1010803</v>
      </c>
      <c r="U18" s="108">
        <v>800</v>
      </c>
      <c r="V18" s="108">
        <v>1</v>
      </c>
      <c r="W18" s="108">
        <v>1</v>
      </c>
      <c r="X18" s="113">
        <v>2021</v>
      </c>
      <c r="Y18" s="113">
        <v>7</v>
      </c>
      <c r="Z18" s="113">
        <v>0</v>
      </c>
      <c r="AA18" s="114" t="s">
        <v>121</v>
      </c>
      <c r="AB18" s="108">
        <v>73</v>
      </c>
      <c r="AC18" s="109" t="s">
        <v>196</v>
      </c>
      <c r="AD18" s="300" t="s">
        <v>199</v>
      </c>
      <c r="AE18" s="300" t="s">
        <v>195</v>
      </c>
      <c r="AF18" s="301">
        <f>AE18-AD18</f>
        <v>-54</v>
      </c>
      <c r="AG18" s="302">
        <f>IF(AI18="SI",0,J18)</f>
        <v>34.88</v>
      </c>
      <c r="AH18" s="303">
        <f>AG18*AF18</f>
        <v>-1883.5200000000002</v>
      </c>
      <c r="AI18" s="304" t="s">
        <v>125</v>
      </c>
    </row>
    <row r="19" spans="1:35" ht="14.25">
      <c r="A19" s="108">
        <v>2021</v>
      </c>
      <c r="B19" s="108">
        <v>34</v>
      </c>
      <c r="C19" s="109" t="s">
        <v>196</v>
      </c>
      <c r="D19" s="297" t="s">
        <v>200</v>
      </c>
      <c r="E19" s="109" t="s">
        <v>188</v>
      </c>
      <c r="F19" s="298" t="s">
        <v>190</v>
      </c>
      <c r="G19" s="112">
        <v>166.51</v>
      </c>
      <c r="H19" s="112">
        <v>19.42</v>
      </c>
      <c r="I19" s="107" t="s">
        <v>117</v>
      </c>
      <c r="J19" s="112">
        <f>IF(I19="SI",G19-H19,G19)</f>
        <v>147.08999999999997</v>
      </c>
      <c r="K19" s="299" t="s">
        <v>191</v>
      </c>
      <c r="L19" s="108">
        <v>2021</v>
      </c>
      <c r="M19" s="108">
        <v>39</v>
      </c>
      <c r="N19" s="109" t="s">
        <v>196</v>
      </c>
      <c r="O19" s="111" t="s">
        <v>192</v>
      </c>
      <c r="P19" s="109" t="s">
        <v>193</v>
      </c>
      <c r="Q19" s="109" t="s">
        <v>121</v>
      </c>
      <c r="R19" s="108" t="s">
        <v>122</v>
      </c>
      <c r="S19" s="111" t="s">
        <v>122</v>
      </c>
      <c r="T19" s="108">
        <v>1010803</v>
      </c>
      <c r="U19" s="108">
        <v>800</v>
      </c>
      <c r="V19" s="108">
        <v>1</v>
      </c>
      <c r="W19" s="108">
        <v>1</v>
      </c>
      <c r="X19" s="113">
        <v>2021</v>
      </c>
      <c r="Y19" s="113">
        <v>8</v>
      </c>
      <c r="Z19" s="113">
        <v>0</v>
      </c>
      <c r="AA19" s="114" t="s">
        <v>121</v>
      </c>
      <c r="AB19" s="108">
        <v>74</v>
      </c>
      <c r="AC19" s="109" t="s">
        <v>196</v>
      </c>
      <c r="AD19" s="300" t="s">
        <v>201</v>
      </c>
      <c r="AE19" s="300" t="s">
        <v>195</v>
      </c>
      <c r="AF19" s="301">
        <f>AE19-AD19</f>
        <v>-52</v>
      </c>
      <c r="AG19" s="302">
        <f>IF(AI19="SI",0,J19)</f>
        <v>147.08999999999997</v>
      </c>
      <c r="AH19" s="303">
        <f>AG19*AF19</f>
        <v>-7648.6799999999985</v>
      </c>
      <c r="AI19" s="304" t="s">
        <v>125</v>
      </c>
    </row>
    <row r="20" spans="1:35" ht="14.25">
      <c r="A20" s="108">
        <v>2021</v>
      </c>
      <c r="B20" s="108">
        <v>35</v>
      </c>
      <c r="C20" s="109" t="s">
        <v>196</v>
      </c>
      <c r="D20" s="297" t="s">
        <v>202</v>
      </c>
      <c r="E20" s="109" t="s">
        <v>176</v>
      </c>
      <c r="F20" s="298" t="s">
        <v>137</v>
      </c>
      <c r="G20" s="112">
        <v>335.99</v>
      </c>
      <c r="H20" s="112">
        <v>60.59</v>
      </c>
      <c r="I20" s="107" t="s">
        <v>117</v>
      </c>
      <c r="J20" s="112">
        <f>IF(I20="SI",G20-H20,G20)</f>
        <v>275.4</v>
      </c>
      <c r="K20" s="299" t="s">
        <v>138</v>
      </c>
      <c r="L20" s="108">
        <v>2021</v>
      </c>
      <c r="M20" s="108">
        <v>37</v>
      </c>
      <c r="N20" s="109" t="s">
        <v>188</v>
      </c>
      <c r="O20" s="111" t="s">
        <v>139</v>
      </c>
      <c r="P20" s="109" t="s">
        <v>140</v>
      </c>
      <c r="Q20" s="109" t="s">
        <v>121</v>
      </c>
      <c r="R20" s="108" t="s">
        <v>122</v>
      </c>
      <c r="S20" s="111" t="s">
        <v>122</v>
      </c>
      <c r="T20" s="108">
        <v>1010803</v>
      </c>
      <c r="U20" s="108">
        <v>800</v>
      </c>
      <c r="V20" s="108">
        <v>1</v>
      </c>
      <c r="W20" s="108">
        <v>2</v>
      </c>
      <c r="X20" s="113">
        <v>2021</v>
      </c>
      <c r="Y20" s="113">
        <v>10</v>
      </c>
      <c r="Z20" s="113">
        <v>0</v>
      </c>
      <c r="AA20" s="114" t="s">
        <v>121</v>
      </c>
      <c r="AB20" s="108">
        <v>75</v>
      </c>
      <c r="AC20" s="109" t="s">
        <v>196</v>
      </c>
      <c r="AD20" s="300" t="s">
        <v>203</v>
      </c>
      <c r="AE20" s="300" t="s">
        <v>195</v>
      </c>
      <c r="AF20" s="301">
        <f>AE20-AD20</f>
        <v>-43</v>
      </c>
      <c r="AG20" s="302">
        <f>IF(AI20="SI",0,J20)</f>
        <v>275.4</v>
      </c>
      <c r="AH20" s="303">
        <f>AG20*AF20</f>
        <v>-11842.199999999999</v>
      </c>
      <c r="AI20" s="304" t="s">
        <v>125</v>
      </c>
    </row>
    <row r="21" spans="1:35" ht="14.25">
      <c r="A21" s="108">
        <v>2021</v>
      </c>
      <c r="B21" s="108">
        <v>36</v>
      </c>
      <c r="C21" s="109" t="s">
        <v>134</v>
      </c>
      <c r="D21" s="297" t="s">
        <v>204</v>
      </c>
      <c r="E21" s="109" t="s">
        <v>205</v>
      </c>
      <c r="F21" s="298" t="s">
        <v>206</v>
      </c>
      <c r="G21" s="112">
        <v>382.2</v>
      </c>
      <c r="H21" s="112">
        <v>68.92</v>
      </c>
      <c r="I21" s="107" t="s">
        <v>117</v>
      </c>
      <c r="J21" s="112">
        <f>IF(I21="SI",G21-H21,G21)</f>
        <v>313.28</v>
      </c>
      <c r="K21" s="299" t="s">
        <v>207</v>
      </c>
      <c r="L21" s="108">
        <v>2021</v>
      </c>
      <c r="M21" s="108">
        <v>41</v>
      </c>
      <c r="N21" s="109" t="s">
        <v>208</v>
      </c>
      <c r="O21" s="111" t="s">
        <v>209</v>
      </c>
      <c r="P21" s="109" t="s">
        <v>210</v>
      </c>
      <c r="Q21" s="109" t="s">
        <v>210</v>
      </c>
      <c r="R21" s="108" t="s">
        <v>122</v>
      </c>
      <c r="S21" s="111" t="s">
        <v>122</v>
      </c>
      <c r="T21" s="108">
        <v>1010202</v>
      </c>
      <c r="U21" s="108">
        <v>130</v>
      </c>
      <c r="V21" s="108">
        <v>1</v>
      </c>
      <c r="W21" s="108">
        <v>1</v>
      </c>
      <c r="X21" s="113">
        <v>2021</v>
      </c>
      <c r="Y21" s="113">
        <v>40</v>
      </c>
      <c r="Z21" s="113">
        <v>0</v>
      </c>
      <c r="AA21" s="114" t="s">
        <v>121</v>
      </c>
      <c r="AB21" s="108">
        <v>79</v>
      </c>
      <c r="AC21" s="109" t="s">
        <v>134</v>
      </c>
      <c r="AD21" s="300" t="s">
        <v>211</v>
      </c>
      <c r="AE21" s="300" t="s">
        <v>212</v>
      </c>
      <c r="AF21" s="301">
        <f>AE21-AD21</f>
        <v>-45</v>
      </c>
      <c r="AG21" s="302">
        <f>IF(AI21="SI",0,J21)</f>
        <v>313.28</v>
      </c>
      <c r="AH21" s="303">
        <f>AG21*AF21</f>
        <v>-14097.599999999999</v>
      </c>
      <c r="AI21" s="304" t="s">
        <v>125</v>
      </c>
    </row>
    <row r="22" spans="1:35" ht="14.25">
      <c r="A22" s="108">
        <v>2021</v>
      </c>
      <c r="B22" s="108">
        <v>37</v>
      </c>
      <c r="C22" s="109" t="s">
        <v>134</v>
      </c>
      <c r="D22" s="297" t="s">
        <v>213</v>
      </c>
      <c r="E22" s="109" t="s">
        <v>214</v>
      </c>
      <c r="F22" s="298" t="s">
        <v>215</v>
      </c>
      <c r="G22" s="112">
        <v>807.64</v>
      </c>
      <c r="H22" s="112">
        <v>145.64</v>
      </c>
      <c r="I22" s="107" t="s">
        <v>117</v>
      </c>
      <c r="J22" s="112">
        <f>IF(I22="SI",G22-H22,G22)</f>
        <v>662</v>
      </c>
      <c r="K22" s="299" t="s">
        <v>216</v>
      </c>
      <c r="L22" s="108">
        <v>2021</v>
      </c>
      <c r="M22" s="108">
        <v>42</v>
      </c>
      <c r="N22" s="109" t="s">
        <v>217</v>
      </c>
      <c r="O22" s="111" t="s">
        <v>218</v>
      </c>
      <c r="P22" s="109" t="s">
        <v>219</v>
      </c>
      <c r="Q22" s="109" t="s">
        <v>121</v>
      </c>
      <c r="R22" s="108" t="s">
        <v>122</v>
      </c>
      <c r="S22" s="111" t="s">
        <v>122</v>
      </c>
      <c r="T22" s="108">
        <v>2010205</v>
      </c>
      <c r="U22" s="108">
        <v>5870</v>
      </c>
      <c r="V22" s="108">
        <v>2</v>
      </c>
      <c r="W22" s="108">
        <v>2</v>
      </c>
      <c r="X22" s="113">
        <v>2021</v>
      </c>
      <c r="Y22" s="113">
        <v>3</v>
      </c>
      <c r="Z22" s="113">
        <v>0</v>
      </c>
      <c r="AA22" s="114" t="s">
        <v>121</v>
      </c>
      <c r="AB22" s="108">
        <v>80</v>
      </c>
      <c r="AC22" s="109" t="s">
        <v>134</v>
      </c>
      <c r="AD22" s="300" t="s">
        <v>220</v>
      </c>
      <c r="AE22" s="300" t="s">
        <v>212</v>
      </c>
      <c r="AF22" s="301">
        <f>AE22-AD22</f>
        <v>-48</v>
      </c>
      <c r="AG22" s="302">
        <f>IF(AI22="SI",0,J22)</f>
        <v>662</v>
      </c>
      <c r="AH22" s="303">
        <f>AG22*AF22</f>
        <v>-31776</v>
      </c>
      <c r="AI22" s="304" t="s">
        <v>125</v>
      </c>
    </row>
    <row r="23" spans="1:35" ht="14.25">
      <c r="A23" s="108">
        <v>2021</v>
      </c>
      <c r="B23" s="108">
        <v>38</v>
      </c>
      <c r="C23" s="109" t="s">
        <v>134</v>
      </c>
      <c r="D23" s="297" t="s">
        <v>221</v>
      </c>
      <c r="E23" s="109" t="s">
        <v>217</v>
      </c>
      <c r="F23" s="298" t="s">
        <v>179</v>
      </c>
      <c r="G23" s="112">
        <v>115.9</v>
      </c>
      <c r="H23" s="112">
        <v>20.9</v>
      </c>
      <c r="I23" s="107" t="s">
        <v>117</v>
      </c>
      <c r="J23" s="112">
        <f>IF(I23="SI",G23-H23,G23)</f>
        <v>95</v>
      </c>
      <c r="K23" s="299" t="s">
        <v>222</v>
      </c>
      <c r="L23" s="108">
        <v>2021</v>
      </c>
      <c r="M23" s="108">
        <v>43</v>
      </c>
      <c r="N23" s="109" t="s">
        <v>134</v>
      </c>
      <c r="O23" s="111" t="s">
        <v>132</v>
      </c>
      <c r="P23" s="109" t="s">
        <v>133</v>
      </c>
      <c r="Q23" s="109" t="s">
        <v>121</v>
      </c>
      <c r="R23" s="108" t="s">
        <v>122</v>
      </c>
      <c r="S23" s="111" t="s">
        <v>122</v>
      </c>
      <c r="T23" s="108">
        <v>1010803</v>
      </c>
      <c r="U23" s="108">
        <v>800</v>
      </c>
      <c r="V23" s="108">
        <v>1</v>
      </c>
      <c r="W23" s="108">
        <v>2</v>
      </c>
      <c r="X23" s="113">
        <v>2021</v>
      </c>
      <c r="Y23" s="113">
        <v>47</v>
      </c>
      <c r="Z23" s="113">
        <v>0</v>
      </c>
      <c r="AA23" s="114" t="s">
        <v>121</v>
      </c>
      <c r="AB23" s="108">
        <v>81</v>
      </c>
      <c r="AC23" s="109" t="s">
        <v>134</v>
      </c>
      <c r="AD23" s="300" t="s">
        <v>223</v>
      </c>
      <c r="AE23" s="300" t="s">
        <v>212</v>
      </c>
      <c r="AF23" s="301">
        <f>AE23-AD23</f>
        <v>-56</v>
      </c>
      <c r="AG23" s="302">
        <f>IF(AI23="SI",0,J23)</f>
        <v>95</v>
      </c>
      <c r="AH23" s="303">
        <f>AG23*AF23</f>
        <v>-5320</v>
      </c>
      <c r="AI23" s="304" t="s">
        <v>125</v>
      </c>
    </row>
    <row r="24" spans="1:35" ht="14.25">
      <c r="A24" s="108">
        <v>2021</v>
      </c>
      <c r="B24" s="108">
        <v>39</v>
      </c>
      <c r="C24" s="109" t="s">
        <v>134</v>
      </c>
      <c r="D24" s="297" t="s">
        <v>224</v>
      </c>
      <c r="E24" s="109" t="s">
        <v>225</v>
      </c>
      <c r="F24" s="298" t="s">
        <v>226</v>
      </c>
      <c r="G24" s="112">
        <v>4880</v>
      </c>
      <c r="H24" s="112">
        <v>880</v>
      </c>
      <c r="I24" s="107" t="s">
        <v>117</v>
      </c>
      <c r="J24" s="112">
        <f>IF(I24="SI",G24-H24,G24)</f>
        <v>4000</v>
      </c>
      <c r="K24" s="299" t="s">
        <v>227</v>
      </c>
      <c r="L24" s="108">
        <v>2021</v>
      </c>
      <c r="M24" s="108">
        <v>44</v>
      </c>
      <c r="N24" s="109" t="s">
        <v>134</v>
      </c>
      <c r="O24" s="111" t="s">
        <v>185</v>
      </c>
      <c r="P24" s="109" t="s">
        <v>186</v>
      </c>
      <c r="Q24" s="109" t="s">
        <v>121</v>
      </c>
      <c r="R24" s="108" t="s">
        <v>122</v>
      </c>
      <c r="S24" s="111" t="s">
        <v>122</v>
      </c>
      <c r="T24" s="108">
        <v>1010303</v>
      </c>
      <c r="U24" s="108">
        <v>250</v>
      </c>
      <c r="V24" s="108">
        <v>3</v>
      </c>
      <c r="W24" s="108">
        <v>1</v>
      </c>
      <c r="X24" s="113">
        <v>2021</v>
      </c>
      <c r="Y24" s="113">
        <v>45</v>
      </c>
      <c r="Z24" s="113">
        <v>0</v>
      </c>
      <c r="AA24" s="114" t="s">
        <v>121</v>
      </c>
      <c r="AB24" s="108">
        <v>82</v>
      </c>
      <c r="AC24" s="109" t="s">
        <v>134</v>
      </c>
      <c r="AD24" s="300" t="s">
        <v>228</v>
      </c>
      <c r="AE24" s="300" t="s">
        <v>212</v>
      </c>
      <c r="AF24" s="301">
        <f>AE24-AD24</f>
        <v>-58</v>
      </c>
      <c r="AG24" s="302">
        <f>IF(AI24="SI",0,J24)</f>
        <v>4000</v>
      </c>
      <c r="AH24" s="303">
        <f>AG24*AF24</f>
        <v>-232000</v>
      </c>
      <c r="AI24" s="304" t="s">
        <v>125</v>
      </c>
    </row>
    <row r="25" spans="1:35" ht="14.25">
      <c r="A25" s="108">
        <v>2021</v>
      </c>
      <c r="B25" s="108">
        <v>40</v>
      </c>
      <c r="C25" s="109" t="s">
        <v>229</v>
      </c>
      <c r="D25" s="297" t="s">
        <v>230</v>
      </c>
      <c r="E25" s="109" t="s">
        <v>231</v>
      </c>
      <c r="F25" s="298" t="s">
        <v>137</v>
      </c>
      <c r="G25" s="112">
        <v>335.99</v>
      </c>
      <c r="H25" s="112">
        <v>60.59</v>
      </c>
      <c r="I25" s="107" t="s">
        <v>117</v>
      </c>
      <c r="J25" s="112">
        <f>IF(I25="SI",G25-H25,G25)</f>
        <v>275.4</v>
      </c>
      <c r="K25" s="299" t="s">
        <v>138</v>
      </c>
      <c r="L25" s="108">
        <v>2021</v>
      </c>
      <c r="M25" s="108">
        <v>47</v>
      </c>
      <c r="N25" s="109" t="s">
        <v>229</v>
      </c>
      <c r="O25" s="111" t="s">
        <v>139</v>
      </c>
      <c r="P25" s="109" t="s">
        <v>140</v>
      </c>
      <c r="Q25" s="109" t="s">
        <v>121</v>
      </c>
      <c r="R25" s="108" t="s">
        <v>122</v>
      </c>
      <c r="S25" s="111" t="s">
        <v>122</v>
      </c>
      <c r="T25" s="108">
        <v>1010803</v>
      </c>
      <c r="U25" s="108">
        <v>800</v>
      </c>
      <c r="V25" s="108">
        <v>1</v>
      </c>
      <c r="W25" s="108">
        <v>2</v>
      </c>
      <c r="X25" s="113">
        <v>2021</v>
      </c>
      <c r="Y25" s="113">
        <v>10</v>
      </c>
      <c r="Z25" s="113">
        <v>0</v>
      </c>
      <c r="AA25" s="114" t="s">
        <v>121</v>
      </c>
      <c r="AB25" s="108">
        <v>85</v>
      </c>
      <c r="AC25" s="109" t="s">
        <v>229</v>
      </c>
      <c r="AD25" s="300" t="s">
        <v>232</v>
      </c>
      <c r="AE25" s="300" t="s">
        <v>233</v>
      </c>
      <c r="AF25" s="301">
        <f>AE25-AD25</f>
        <v>-56</v>
      </c>
      <c r="AG25" s="302">
        <f>IF(AI25="SI",0,J25)</f>
        <v>275.4</v>
      </c>
      <c r="AH25" s="303">
        <f>AG25*AF25</f>
        <v>-15422.399999999998</v>
      </c>
      <c r="AI25" s="304" t="s">
        <v>125</v>
      </c>
    </row>
    <row r="26" spans="1:35" ht="14.25">
      <c r="A26" s="108">
        <v>2021</v>
      </c>
      <c r="B26" s="108">
        <v>41</v>
      </c>
      <c r="C26" s="109" t="s">
        <v>157</v>
      </c>
      <c r="D26" s="297" t="s">
        <v>234</v>
      </c>
      <c r="E26" s="109" t="s">
        <v>225</v>
      </c>
      <c r="F26" s="298" t="s">
        <v>235</v>
      </c>
      <c r="G26" s="112">
        <v>66</v>
      </c>
      <c r="H26" s="112">
        <v>0</v>
      </c>
      <c r="I26" s="107" t="s">
        <v>125</v>
      </c>
      <c r="J26" s="112">
        <f>IF(I26="SI",G26-H26,G26)</f>
        <v>66</v>
      </c>
      <c r="K26" s="299" t="s">
        <v>121</v>
      </c>
      <c r="L26" s="108">
        <v>2021</v>
      </c>
      <c r="M26" s="108">
        <v>48</v>
      </c>
      <c r="N26" s="109" t="s">
        <v>236</v>
      </c>
      <c r="O26" s="111" t="s">
        <v>237</v>
      </c>
      <c r="P26" s="109" t="s">
        <v>238</v>
      </c>
      <c r="Q26" s="109" t="s">
        <v>238</v>
      </c>
      <c r="R26" s="108" t="s">
        <v>122</v>
      </c>
      <c r="S26" s="111" t="s">
        <v>122</v>
      </c>
      <c r="T26" s="108">
        <v>1050203</v>
      </c>
      <c r="U26" s="108">
        <v>2120</v>
      </c>
      <c r="V26" s="108">
        <v>1</v>
      </c>
      <c r="W26" s="108">
        <v>1</v>
      </c>
      <c r="X26" s="113">
        <v>2021</v>
      </c>
      <c r="Y26" s="113">
        <v>48</v>
      </c>
      <c r="Z26" s="113">
        <v>0</v>
      </c>
      <c r="AA26" s="114" t="s">
        <v>121</v>
      </c>
      <c r="AB26" s="108">
        <v>107</v>
      </c>
      <c r="AC26" s="109" t="s">
        <v>157</v>
      </c>
      <c r="AD26" s="300" t="s">
        <v>239</v>
      </c>
      <c r="AE26" s="300" t="s">
        <v>240</v>
      </c>
      <c r="AF26" s="301">
        <f>AE26-AD26</f>
        <v>-51</v>
      </c>
      <c r="AG26" s="302">
        <f>IF(AI26="SI",0,J26)</f>
        <v>66</v>
      </c>
      <c r="AH26" s="303">
        <f>AG26*AF26</f>
        <v>-3366</v>
      </c>
      <c r="AI26" s="304" t="s">
        <v>125</v>
      </c>
    </row>
    <row r="27" spans="1:35" ht="14.25">
      <c r="A27" s="108">
        <v>2021</v>
      </c>
      <c r="B27" s="108">
        <v>42</v>
      </c>
      <c r="C27" s="109" t="s">
        <v>157</v>
      </c>
      <c r="D27" s="297" t="s">
        <v>241</v>
      </c>
      <c r="E27" s="109" t="s">
        <v>225</v>
      </c>
      <c r="F27" s="298" t="s">
        <v>242</v>
      </c>
      <c r="G27" s="112">
        <v>231.8</v>
      </c>
      <c r="H27" s="112">
        <v>41.8</v>
      </c>
      <c r="I27" s="107" t="s">
        <v>117</v>
      </c>
      <c r="J27" s="112">
        <f>IF(I27="SI",G27-H27,G27)</f>
        <v>190</v>
      </c>
      <c r="K27" s="299" t="s">
        <v>243</v>
      </c>
      <c r="L27" s="108">
        <v>2021</v>
      </c>
      <c r="M27" s="108">
        <v>50</v>
      </c>
      <c r="N27" s="109" t="s">
        <v>157</v>
      </c>
      <c r="O27" s="111" t="s">
        <v>244</v>
      </c>
      <c r="P27" s="109" t="s">
        <v>245</v>
      </c>
      <c r="Q27" s="109" t="s">
        <v>121</v>
      </c>
      <c r="R27" s="108" t="s">
        <v>122</v>
      </c>
      <c r="S27" s="111" t="s">
        <v>122</v>
      </c>
      <c r="T27" s="108">
        <v>1010103</v>
      </c>
      <c r="U27" s="108">
        <v>30</v>
      </c>
      <c r="V27" s="108">
        <v>7560</v>
      </c>
      <c r="W27" s="108">
        <v>99</v>
      </c>
      <c r="X27" s="113">
        <v>2020</v>
      </c>
      <c r="Y27" s="113">
        <v>91</v>
      </c>
      <c r="Z27" s="113">
        <v>0</v>
      </c>
      <c r="AA27" s="114" t="s">
        <v>121</v>
      </c>
      <c r="AB27" s="108">
        <v>108</v>
      </c>
      <c r="AC27" s="109" t="s">
        <v>157</v>
      </c>
      <c r="AD27" s="300" t="s">
        <v>246</v>
      </c>
      <c r="AE27" s="300" t="s">
        <v>240</v>
      </c>
      <c r="AF27" s="301">
        <f>AE27-AD27</f>
        <v>-56</v>
      </c>
      <c r="AG27" s="302">
        <f>IF(AI27="SI",0,J27)</f>
        <v>190</v>
      </c>
      <c r="AH27" s="303">
        <f>AG27*AF27</f>
        <v>-10640</v>
      </c>
      <c r="AI27" s="304" t="s">
        <v>125</v>
      </c>
    </row>
    <row r="28" spans="1:35" ht="14.25">
      <c r="A28" s="108">
        <v>2021</v>
      </c>
      <c r="B28" s="108">
        <v>44</v>
      </c>
      <c r="C28" s="109" t="s">
        <v>240</v>
      </c>
      <c r="D28" s="297" t="s">
        <v>247</v>
      </c>
      <c r="E28" s="109" t="s">
        <v>248</v>
      </c>
      <c r="F28" s="298" t="s">
        <v>152</v>
      </c>
      <c r="G28" s="112">
        <v>41.24</v>
      </c>
      <c r="H28" s="112">
        <v>6.36</v>
      </c>
      <c r="I28" s="107" t="s">
        <v>117</v>
      </c>
      <c r="J28" s="112">
        <f>IF(I28="SI",G28-H28,G28)</f>
        <v>34.88</v>
      </c>
      <c r="K28" s="299" t="s">
        <v>153</v>
      </c>
      <c r="L28" s="108">
        <v>2021</v>
      </c>
      <c r="M28" s="108">
        <v>52</v>
      </c>
      <c r="N28" s="109" t="s">
        <v>240</v>
      </c>
      <c r="O28" s="111" t="s">
        <v>154</v>
      </c>
      <c r="P28" s="109" t="s">
        <v>155</v>
      </c>
      <c r="Q28" s="109" t="s">
        <v>156</v>
      </c>
      <c r="R28" s="108" t="s">
        <v>122</v>
      </c>
      <c r="S28" s="111" t="s">
        <v>122</v>
      </c>
      <c r="T28" s="108">
        <v>1010803</v>
      </c>
      <c r="U28" s="108">
        <v>800</v>
      </c>
      <c r="V28" s="108">
        <v>1</v>
      </c>
      <c r="W28" s="108">
        <v>1</v>
      </c>
      <c r="X28" s="113">
        <v>2021</v>
      </c>
      <c r="Y28" s="113">
        <v>7</v>
      </c>
      <c r="Z28" s="113">
        <v>0</v>
      </c>
      <c r="AA28" s="114" t="s">
        <v>121</v>
      </c>
      <c r="AB28" s="108">
        <v>110</v>
      </c>
      <c r="AC28" s="109" t="s">
        <v>240</v>
      </c>
      <c r="AD28" s="300" t="s">
        <v>249</v>
      </c>
      <c r="AE28" s="300" t="s">
        <v>250</v>
      </c>
      <c r="AF28" s="301">
        <f>AE28-AD28</f>
        <v>-55</v>
      </c>
      <c r="AG28" s="302">
        <f>IF(AI28="SI",0,J28)</f>
        <v>34.88</v>
      </c>
      <c r="AH28" s="303">
        <f>AG28*AF28</f>
        <v>-1918.4</v>
      </c>
      <c r="AI28" s="304" t="s">
        <v>125</v>
      </c>
    </row>
    <row r="29" spans="1:35" ht="14.25">
      <c r="A29" s="108">
        <v>2021</v>
      </c>
      <c r="B29" s="108">
        <v>45</v>
      </c>
      <c r="C29" s="109" t="s">
        <v>240</v>
      </c>
      <c r="D29" s="297" t="s">
        <v>251</v>
      </c>
      <c r="E29" s="109" t="s">
        <v>157</v>
      </c>
      <c r="F29" s="298" t="s">
        <v>179</v>
      </c>
      <c r="G29" s="112">
        <v>168.36</v>
      </c>
      <c r="H29" s="112">
        <v>30.36</v>
      </c>
      <c r="I29" s="107" t="s">
        <v>117</v>
      </c>
      <c r="J29" s="112">
        <f>IF(I29="SI",G29-H29,G29)</f>
        <v>138</v>
      </c>
      <c r="K29" s="299" t="s">
        <v>252</v>
      </c>
      <c r="L29" s="108">
        <v>2021</v>
      </c>
      <c r="M29" s="108">
        <v>51</v>
      </c>
      <c r="N29" s="109" t="s">
        <v>240</v>
      </c>
      <c r="O29" s="111" t="s">
        <v>132</v>
      </c>
      <c r="P29" s="109" t="s">
        <v>133</v>
      </c>
      <c r="Q29" s="109" t="s">
        <v>121</v>
      </c>
      <c r="R29" s="108" t="s">
        <v>122</v>
      </c>
      <c r="S29" s="111" t="s">
        <v>122</v>
      </c>
      <c r="T29" s="108">
        <v>2050105</v>
      </c>
      <c r="U29" s="108">
        <v>7570</v>
      </c>
      <c r="V29" s="108">
        <v>2</v>
      </c>
      <c r="W29" s="108">
        <v>1</v>
      </c>
      <c r="X29" s="113">
        <v>2020</v>
      </c>
      <c r="Y29" s="113">
        <v>92</v>
      </c>
      <c r="Z29" s="113">
        <v>0</v>
      </c>
      <c r="AA29" s="114" t="s">
        <v>121</v>
      </c>
      <c r="AB29" s="108">
        <v>111</v>
      </c>
      <c r="AC29" s="109" t="s">
        <v>240</v>
      </c>
      <c r="AD29" s="300" t="s">
        <v>253</v>
      </c>
      <c r="AE29" s="300" t="s">
        <v>250</v>
      </c>
      <c r="AF29" s="301">
        <f>AE29-AD29</f>
        <v>-54</v>
      </c>
      <c r="AG29" s="302">
        <f>IF(AI29="SI",0,J29)</f>
        <v>138</v>
      </c>
      <c r="AH29" s="303">
        <f>AG29*AF29</f>
        <v>-7452</v>
      </c>
      <c r="AI29" s="304" t="s">
        <v>125</v>
      </c>
    </row>
    <row r="30" spans="1:35" ht="14.25">
      <c r="A30" s="108"/>
      <c r="B30" s="108"/>
      <c r="C30" s="109"/>
      <c r="D30" s="297"/>
      <c r="E30" s="109"/>
      <c r="F30" s="298"/>
      <c r="G30" s="112"/>
      <c r="H30" s="112"/>
      <c r="I30" s="107"/>
      <c r="J30" s="112"/>
      <c r="K30" s="299"/>
      <c r="L30" s="108"/>
      <c r="M30" s="108"/>
      <c r="N30" s="109"/>
      <c r="O30" s="111"/>
      <c r="P30" s="109"/>
      <c r="Q30" s="109"/>
      <c r="R30" s="108"/>
      <c r="S30" s="111"/>
      <c r="T30" s="108"/>
      <c r="U30" s="108"/>
      <c r="V30" s="108"/>
      <c r="W30" s="108"/>
      <c r="X30" s="113"/>
      <c r="Y30" s="113"/>
      <c r="Z30" s="113"/>
      <c r="AA30" s="114"/>
      <c r="AB30" s="108"/>
      <c r="AC30" s="109"/>
      <c r="AD30" s="305"/>
      <c r="AE30" s="305"/>
      <c r="AF30" s="306"/>
      <c r="AG30" s="307"/>
      <c r="AH30" s="307"/>
      <c r="AI30" s="308"/>
    </row>
    <row r="31" spans="1:35" ht="14.25">
      <c r="A31" s="108"/>
      <c r="B31" s="108"/>
      <c r="C31" s="109"/>
      <c r="D31" s="297"/>
      <c r="E31" s="109"/>
      <c r="F31" s="298"/>
      <c r="G31" s="112"/>
      <c r="H31" s="112"/>
      <c r="I31" s="107"/>
      <c r="J31" s="112"/>
      <c r="K31" s="299"/>
      <c r="L31" s="108"/>
      <c r="M31" s="108"/>
      <c r="N31" s="109"/>
      <c r="O31" s="111"/>
      <c r="P31" s="109"/>
      <c r="Q31" s="109"/>
      <c r="R31" s="108"/>
      <c r="S31" s="111"/>
      <c r="T31" s="108"/>
      <c r="U31" s="108"/>
      <c r="V31" s="108"/>
      <c r="W31" s="108"/>
      <c r="X31" s="113"/>
      <c r="Y31" s="113"/>
      <c r="Z31" s="113"/>
      <c r="AA31" s="114"/>
      <c r="AB31" s="108"/>
      <c r="AC31" s="109"/>
      <c r="AD31" s="305"/>
      <c r="AE31" s="305"/>
      <c r="AF31" s="309" t="s">
        <v>254</v>
      </c>
      <c r="AG31" s="310">
        <f>SUM(AG8:AG29)</f>
        <v>9201.509999999998</v>
      </c>
      <c r="AH31" s="310">
        <f>SUM(AH8:AH29)</f>
        <v>-489887.20000000007</v>
      </c>
      <c r="AI31" s="308"/>
    </row>
    <row r="32" spans="1:35" ht="14.25">
      <c r="A32" s="108"/>
      <c r="B32" s="108"/>
      <c r="C32" s="109"/>
      <c r="D32" s="297"/>
      <c r="E32" s="109"/>
      <c r="F32" s="298"/>
      <c r="G32" s="112"/>
      <c r="H32" s="112"/>
      <c r="I32" s="107"/>
      <c r="J32" s="112"/>
      <c r="K32" s="299"/>
      <c r="L32" s="108"/>
      <c r="M32" s="108"/>
      <c r="N32" s="109"/>
      <c r="O32" s="111"/>
      <c r="P32" s="109"/>
      <c r="Q32" s="109"/>
      <c r="R32" s="108"/>
      <c r="S32" s="111"/>
      <c r="T32" s="108"/>
      <c r="U32" s="108"/>
      <c r="V32" s="108"/>
      <c r="W32" s="108"/>
      <c r="X32" s="113"/>
      <c r="Y32" s="113"/>
      <c r="Z32" s="113"/>
      <c r="AA32" s="114"/>
      <c r="AB32" s="108"/>
      <c r="AC32" s="109"/>
      <c r="AD32" s="305"/>
      <c r="AE32" s="305"/>
      <c r="AF32" s="309" t="s">
        <v>255</v>
      </c>
      <c r="AG32" s="310"/>
      <c r="AH32" s="310">
        <f>IF(AG31&lt;&gt;0,AH31/AG31,0)</f>
        <v>-53.23987041257361</v>
      </c>
      <c r="AI32" s="308"/>
    </row>
    <row r="33" spans="3:34" ht="14.25">
      <c r="C33" s="107"/>
      <c r="D33" s="107"/>
      <c r="E33" s="107"/>
      <c r="F33" s="107"/>
      <c r="G33" s="107"/>
      <c r="H33" s="107"/>
      <c r="I33" s="107"/>
      <c r="J33" s="107"/>
      <c r="N33" s="107"/>
      <c r="O33" s="107"/>
      <c r="P33" s="107"/>
      <c r="Q33" s="107"/>
      <c r="S33" s="107"/>
      <c r="AC33" s="107"/>
      <c r="AD33" s="107"/>
      <c r="AE33" s="107"/>
      <c r="AG33" s="118"/>
      <c r="AH33" s="118"/>
    </row>
    <row r="34" spans="3:34" ht="14.25">
      <c r="C34" s="107"/>
      <c r="D34" s="107"/>
      <c r="E34" s="107"/>
      <c r="F34" s="107"/>
      <c r="G34" s="107"/>
      <c r="H34" s="107"/>
      <c r="I34" s="107"/>
      <c r="J34" s="107"/>
      <c r="N34" s="107"/>
      <c r="O34" s="107"/>
      <c r="P34" s="107"/>
      <c r="Q34" s="107"/>
      <c r="S34" s="107"/>
      <c r="AC34" s="107"/>
      <c r="AD34" s="107"/>
      <c r="AE34" s="107"/>
      <c r="AF34" s="107"/>
      <c r="AG34" s="107"/>
      <c r="AH34" s="118"/>
    </row>
    <row r="35" spans="3:34" ht="14.25">
      <c r="C35" s="107"/>
      <c r="D35" s="107"/>
      <c r="E35" s="107"/>
      <c r="F35" s="107"/>
      <c r="G35" s="107"/>
      <c r="H35" s="107"/>
      <c r="I35" s="107"/>
      <c r="J35" s="107"/>
      <c r="N35" s="107"/>
      <c r="O35" s="107"/>
      <c r="P35" s="107"/>
      <c r="Q35" s="107"/>
      <c r="S35" s="107"/>
      <c r="AC35" s="107"/>
      <c r="AD35" s="107"/>
      <c r="AE35" s="107"/>
      <c r="AF35" s="107"/>
      <c r="AG35" s="107"/>
      <c r="AH35" s="118"/>
    </row>
    <row r="36" spans="3:34" ht="14.25">
      <c r="C36" s="107"/>
      <c r="D36" s="107"/>
      <c r="E36" s="107"/>
      <c r="F36" s="107"/>
      <c r="G36" s="107"/>
      <c r="H36" s="107"/>
      <c r="I36" s="107"/>
      <c r="J36" s="107"/>
      <c r="N36" s="107"/>
      <c r="O36" s="107"/>
      <c r="P36" s="107"/>
      <c r="Q36" s="107"/>
      <c r="S36" s="107"/>
      <c r="AC36" s="107"/>
      <c r="AD36" s="107"/>
      <c r="AE36" s="107"/>
      <c r="AF36" s="107"/>
      <c r="AG36" s="107"/>
      <c r="AH36" s="118"/>
    </row>
    <row r="37" spans="3:34" ht="14.25">
      <c r="C37" s="107"/>
      <c r="D37" s="107"/>
      <c r="E37" s="107"/>
      <c r="F37" s="107"/>
      <c r="G37" s="107"/>
      <c r="H37" s="107"/>
      <c r="I37" s="107"/>
      <c r="J37" s="107"/>
      <c r="N37" s="107"/>
      <c r="O37" s="107"/>
      <c r="P37" s="107"/>
      <c r="Q37" s="107"/>
      <c r="S37" s="107"/>
      <c r="AC37" s="107"/>
      <c r="AD37" s="107"/>
      <c r="AE37" s="107"/>
      <c r="AF37" s="107"/>
      <c r="AG37" s="107"/>
      <c r="AH37" s="118"/>
    </row>
    <row r="38" spans="3:34" ht="14.25">
      <c r="C38" s="107"/>
      <c r="D38" s="107"/>
      <c r="E38" s="107"/>
      <c r="F38" s="107"/>
      <c r="G38" s="107"/>
      <c r="H38" s="107"/>
      <c r="I38" s="107"/>
      <c r="J38" s="107"/>
      <c r="N38" s="107"/>
      <c r="O38" s="107"/>
      <c r="P38" s="107"/>
      <c r="Q38" s="107"/>
      <c r="S38" s="107"/>
      <c r="AC38" s="107"/>
      <c r="AD38" s="107"/>
      <c r="AE38" s="107"/>
      <c r="AF38" s="107"/>
      <c r="AG38" s="107"/>
      <c r="AH38" s="118"/>
    </row>
    <row r="39" spans="3:34" ht="14.25">
      <c r="C39" s="107"/>
      <c r="D39" s="107"/>
      <c r="E39" s="107"/>
      <c r="F39" s="107"/>
      <c r="G39" s="107"/>
      <c r="H39" s="107"/>
      <c r="I39" s="107"/>
      <c r="J39" s="107"/>
      <c r="N39" s="107"/>
      <c r="O39" s="107"/>
      <c r="P39" s="107"/>
      <c r="Q39" s="107"/>
      <c r="S39" s="107"/>
      <c r="AC39" s="107"/>
      <c r="AD39" s="107"/>
      <c r="AE39" s="107"/>
      <c r="AF39" s="107"/>
      <c r="AG39" s="107"/>
      <c r="AH39" s="118"/>
    </row>
  </sheetData>
  <sheetProtection/>
  <mergeCells count="13">
    <mergeCell ref="A1:AI1"/>
    <mergeCell ref="A3:AI3"/>
    <mergeCell ref="AD4:AI4"/>
    <mergeCell ref="A5:C5"/>
    <mergeCell ref="D5:K5"/>
    <mergeCell ref="L5:N5"/>
    <mergeCell ref="O5:Q5"/>
    <mergeCell ref="R5:S5"/>
    <mergeCell ref="AJ6:AL6"/>
    <mergeCell ref="T5:W5"/>
    <mergeCell ref="X5:Z5"/>
    <mergeCell ref="AB5:AC5"/>
    <mergeCell ref="AD5:AI5"/>
  </mergeCells>
  <dataValidations count="1">
    <dataValidation type="list" allowBlank="1" showInputMessage="1" showErrorMessage="1" sqref="AI7:AI32 I7:I32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8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08" t="s">
        <v>112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8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11" t="s">
        <v>256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8"/>
    </row>
    <row r="4" spans="1:15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8"/>
    </row>
    <row r="5" spans="1:15" s="62" customFormat="1" ht="22.5" customHeight="1">
      <c r="A5" s="225" t="s">
        <v>61</v>
      </c>
      <c r="B5" s="226"/>
      <c r="C5" s="226"/>
      <c r="D5" s="226"/>
      <c r="E5" s="226"/>
      <c r="F5" s="226"/>
      <c r="G5" s="226"/>
      <c r="H5" s="226"/>
      <c r="I5" s="226"/>
      <c r="J5" s="226"/>
      <c r="K5" s="245" t="s">
        <v>62</v>
      </c>
      <c r="L5" s="246"/>
      <c r="M5" s="246"/>
      <c r="N5" s="246"/>
      <c r="O5" s="24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311">
        <v>47</v>
      </c>
      <c r="B8" s="75" t="s">
        <v>145</v>
      </c>
      <c r="C8" s="76" t="s">
        <v>257</v>
      </c>
      <c r="D8" s="77" t="s">
        <v>258</v>
      </c>
      <c r="E8" s="78"/>
      <c r="F8" s="77"/>
      <c r="G8" s="312" t="s">
        <v>121</v>
      </c>
      <c r="H8" s="75"/>
      <c r="I8" s="77"/>
      <c r="J8" s="79">
        <v>158.31</v>
      </c>
      <c r="K8" s="313"/>
      <c r="L8" s="314" t="s">
        <v>145</v>
      </c>
      <c r="M8" s="315">
        <f>IF(K8&lt;&gt;"",L8-K8,0)</f>
        <v>0</v>
      </c>
      <c r="N8" s="316">
        <v>158.31</v>
      </c>
      <c r="O8" s="317">
        <f>IF(K8&lt;&gt;"",N8*M8,0)</f>
        <v>0</v>
      </c>
      <c r="P8">
        <f>IF(K8&lt;&gt;"",N8,0)</f>
        <v>0</v>
      </c>
    </row>
    <row r="9" spans="1:16" ht="12.75">
      <c r="A9" s="311">
        <v>48</v>
      </c>
      <c r="B9" s="75" t="s">
        <v>145</v>
      </c>
      <c r="C9" s="76" t="s">
        <v>257</v>
      </c>
      <c r="D9" s="77" t="s">
        <v>259</v>
      </c>
      <c r="E9" s="78"/>
      <c r="F9" s="77"/>
      <c r="G9" s="312" t="s">
        <v>121</v>
      </c>
      <c r="H9" s="75"/>
      <c r="I9" s="77"/>
      <c r="J9" s="79">
        <v>102</v>
      </c>
      <c r="K9" s="313"/>
      <c r="L9" s="314" t="s">
        <v>145</v>
      </c>
      <c r="M9" s="315">
        <f>IF(K9&lt;&gt;"",L9-K9,0)</f>
        <v>0</v>
      </c>
      <c r="N9" s="316">
        <v>102</v>
      </c>
      <c r="O9" s="317">
        <f>IF(K9&lt;&gt;"",N9*M9,0)</f>
        <v>0</v>
      </c>
      <c r="P9">
        <f>IF(K9&lt;&gt;"",N9,0)</f>
        <v>0</v>
      </c>
    </row>
    <row r="10" spans="1:16" ht="12.75">
      <c r="A10" s="311">
        <v>51</v>
      </c>
      <c r="B10" s="75" t="s">
        <v>145</v>
      </c>
      <c r="C10" s="76" t="s">
        <v>260</v>
      </c>
      <c r="D10" s="77" t="s">
        <v>261</v>
      </c>
      <c r="E10" s="78"/>
      <c r="F10" s="77"/>
      <c r="G10" s="312" t="s">
        <v>121</v>
      </c>
      <c r="H10" s="75"/>
      <c r="I10" s="77"/>
      <c r="J10" s="79">
        <v>11.2</v>
      </c>
      <c r="K10" s="313"/>
      <c r="L10" s="314" t="s">
        <v>145</v>
      </c>
      <c r="M10" s="315">
        <f>IF(K10&lt;&gt;"",L10-K10,0)</f>
        <v>0</v>
      </c>
      <c r="N10" s="316">
        <v>11.2</v>
      </c>
      <c r="O10" s="317">
        <f>IF(K10&lt;&gt;"",N10*M10,0)</f>
        <v>0</v>
      </c>
      <c r="P10">
        <f>IF(K10&lt;&gt;"",N10,0)</f>
        <v>0</v>
      </c>
    </row>
    <row r="11" spans="1:16" ht="12.75">
      <c r="A11" s="311">
        <v>57</v>
      </c>
      <c r="B11" s="75" t="s">
        <v>262</v>
      </c>
      <c r="C11" s="76" t="s">
        <v>257</v>
      </c>
      <c r="D11" s="77" t="s">
        <v>263</v>
      </c>
      <c r="E11" s="78"/>
      <c r="F11" s="77"/>
      <c r="G11" s="312" t="s">
        <v>121</v>
      </c>
      <c r="H11" s="75"/>
      <c r="I11" s="77"/>
      <c r="J11" s="79">
        <v>158.31</v>
      </c>
      <c r="K11" s="313"/>
      <c r="L11" s="314" t="s">
        <v>262</v>
      </c>
      <c r="M11" s="315">
        <f>IF(K11&lt;&gt;"",L11-K11,0)</f>
        <v>0</v>
      </c>
      <c r="N11" s="316">
        <v>158.31</v>
      </c>
      <c r="O11" s="317">
        <f>IF(K11&lt;&gt;"",N11*M11,0)</f>
        <v>0</v>
      </c>
      <c r="P11">
        <f>IF(K11&lt;&gt;"",N11,0)</f>
        <v>0</v>
      </c>
    </row>
    <row r="12" spans="1:16" ht="12.75">
      <c r="A12" s="311">
        <v>61</v>
      </c>
      <c r="B12" s="75" t="s">
        <v>262</v>
      </c>
      <c r="C12" s="76" t="s">
        <v>257</v>
      </c>
      <c r="D12" s="77" t="s">
        <v>264</v>
      </c>
      <c r="E12" s="78"/>
      <c r="F12" s="77"/>
      <c r="G12" s="312" t="s">
        <v>121</v>
      </c>
      <c r="H12" s="75"/>
      <c r="I12" s="77"/>
      <c r="J12" s="79">
        <v>158.31</v>
      </c>
      <c r="K12" s="313"/>
      <c r="L12" s="314" t="s">
        <v>262</v>
      </c>
      <c r="M12" s="315">
        <f>IF(K12&lt;&gt;"",L12-K12,0)</f>
        <v>0</v>
      </c>
      <c r="N12" s="316">
        <v>158.31</v>
      </c>
      <c r="O12" s="317">
        <f>IF(K12&lt;&gt;"",N12*M12,0)</f>
        <v>0</v>
      </c>
      <c r="P12">
        <f>IF(K12&lt;&gt;"",N12,0)</f>
        <v>0</v>
      </c>
    </row>
    <row r="13" spans="1:16" ht="12.75">
      <c r="A13" s="311">
        <v>71</v>
      </c>
      <c r="B13" s="75" t="s">
        <v>265</v>
      </c>
      <c r="C13" s="76" t="s">
        <v>266</v>
      </c>
      <c r="D13" s="77" t="s">
        <v>267</v>
      </c>
      <c r="E13" s="78"/>
      <c r="F13" s="77"/>
      <c r="G13" s="312" t="s">
        <v>121</v>
      </c>
      <c r="H13" s="75"/>
      <c r="I13" s="77"/>
      <c r="J13" s="79">
        <v>800</v>
      </c>
      <c r="K13" s="313"/>
      <c r="L13" s="314" t="s">
        <v>265</v>
      </c>
      <c r="M13" s="315">
        <f>IF(K13&lt;&gt;"",L13-K13,0)</f>
        <v>0</v>
      </c>
      <c r="N13" s="316">
        <v>800</v>
      </c>
      <c r="O13" s="317">
        <f>IF(K13&lt;&gt;"",N13*M13,0)</f>
        <v>0</v>
      </c>
      <c r="P13">
        <f>IF(K13&lt;&gt;"",N13,0)</f>
        <v>0</v>
      </c>
    </row>
    <row r="14" spans="1:16" ht="12.75">
      <c r="A14" s="311">
        <v>83</v>
      </c>
      <c r="B14" s="75" t="s">
        <v>148</v>
      </c>
      <c r="C14" s="76" t="s">
        <v>268</v>
      </c>
      <c r="D14" s="77" t="s">
        <v>269</v>
      </c>
      <c r="E14" s="78"/>
      <c r="F14" s="77"/>
      <c r="G14" s="312" t="s">
        <v>121</v>
      </c>
      <c r="H14" s="75"/>
      <c r="I14" s="77"/>
      <c r="J14" s="79">
        <v>516</v>
      </c>
      <c r="K14" s="313"/>
      <c r="L14" s="314" t="s">
        <v>148</v>
      </c>
      <c r="M14" s="315">
        <f>IF(K14&lt;&gt;"",L14-K14,0)</f>
        <v>0</v>
      </c>
      <c r="N14" s="316">
        <v>516</v>
      </c>
      <c r="O14" s="317">
        <f>IF(K14&lt;&gt;"",N14*M14,0)</f>
        <v>0</v>
      </c>
      <c r="P14">
        <f>IF(K14&lt;&gt;"",N14,0)</f>
        <v>0</v>
      </c>
    </row>
    <row r="15" spans="1:16" ht="12.75">
      <c r="A15" s="311">
        <v>84</v>
      </c>
      <c r="B15" s="75" t="s">
        <v>148</v>
      </c>
      <c r="C15" s="76" t="s">
        <v>270</v>
      </c>
      <c r="D15" s="77" t="s">
        <v>271</v>
      </c>
      <c r="E15" s="78"/>
      <c r="F15" s="77"/>
      <c r="G15" s="312" t="s">
        <v>121</v>
      </c>
      <c r="H15" s="75"/>
      <c r="I15" s="77"/>
      <c r="J15" s="79">
        <v>1200</v>
      </c>
      <c r="K15" s="313"/>
      <c r="L15" s="314" t="s">
        <v>148</v>
      </c>
      <c r="M15" s="315">
        <f>IF(K15&lt;&gt;"",L15-K15,0)</f>
        <v>0</v>
      </c>
      <c r="N15" s="316">
        <v>1200</v>
      </c>
      <c r="O15" s="317">
        <f>IF(K15&lt;&gt;"",N15*M15,0)</f>
        <v>0</v>
      </c>
      <c r="P15">
        <f>IF(K15&lt;&gt;"",N15,0)</f>
        <v>0</v>
      </c>
    </row>
    <row r="16" spans="1:16" ht="12.75">
      <c r="A16" s="311">
        <v>89</v>
      </c>
      <c r="B16" s="75" t="s">
        <v>236</v>
      </c>
      <c r="C16" s="76" t="s">
        <v>272</v>
      </c>
      <c r="D16" s="77" t="s">
        <v>273</v>
      </c>
      <c r="E16" s="78"/>
      <c r="F16" s="77"/>
      <c r="G16" s="312" t="s">
        <v>121</v>
      </c>
      <c r="H16" s="75"/>
      <c r="I16" s="77"/>
      <c r="J16" s="79">
        <v>1500</v>
      </c>
      <c r="K16" s="313"/>
      <c r="L16" s="314" t="s">
        <v>236</v>
      </c>
      <c r="M16" s="315">
        <f>IF(K16&lt;&gt;"",L16-K16,0)</f>
        <v>0</v>
      </c>
      <c r="N16" s="316">
        <v>1500</v>
      </c>
      <c r="O16" s="317">
        <f>IF(K16&lt;&gt;"",N16*M16,0)</f>
        <v>0</v>
      </c>
      <c r="P16">
        <f>IF(K16&lt;&gt;"",N16,0)</f>
        <v>0</v>
      </c>
    </row>
    <row r="17" spans="1:16" ht="12.75">
      <c r="A17" s="311">
        <v>90</v>
      </c>
      <c r="B17" s="75" t="s">
        <v>236</v>
      </c>
      <c r="C17" s="76" t="s">
        <v>274</v>
      </c>
      <c r="D17" s="77" t="s">
        <v>275</v>
      </c>
      <c r="E17" s="78"/>
      <c r="F17" s="77"/>
      <c r="G17" s="312" t="s">
        <v>121</v>
      </c>
      <c r="H17" s="75"/>
      <c r="I17" s="77"/>
      <c r="J17" s="79">
        <v>300</v>
      </c>
      <c r="K17" s="313"/>
      <c r="L17" s="314" t="s">
        <v>236</v>
      </c>
      <c r="M17" s="315">
        <f>IF(K17&lt;&gt;"",L17-K17,0)</f>
        <v>0</v>
      </c>
      <c r="N17" s="316">
        <v>300</v>
      </c>
      <c r="O17" s="317">
        <f>IF(K17&lt;&gt;"",N17*M17,0)</f>
        <v>0</v>
      </c>
      <c r="P17">
        <f>IF(K17&lt;&gt;"",N17,0)</f>
        <v>0</v>
      </c>
    </row>
    <row r="18" spans="1:16" ht="12.75">
      <c r="A18" s="311">
        <v>91</v>
      </c>
      <c r="B18" s="75" t="s">
        <v>236</v>
      </c>
      <c r="C18" s="76" t="s">
        <v>276</v>
      </c>
      <c r="D18" s="77" t="s">
        <v>275</v>
      </c>
      <c r="E18" s="78"/>
      <c r="F18" s="77"/>
      <c r="G18" s="312" t="s">
        <v>121</v>
      </c>
      <c r="H18" s="75"/>
      <c r="I18" s="77"/>
      <c r="J18" s="79">
        <v>300</v>
      </c>
      <c r="K18" s="313"/>
      <c r="L18" s="314" t="s">
        <v>236</v>
      </c>
      <c r="M18" s="315">
        <f>IF(K18&lt;&gt;"",L18-K18,0)</f>
        <v>0</v>
      </c>
      <c r="N18" s="316">
        <v>300</v>
      </c>
      <c r="O18" s="317">
        <f>IF(K18&lt;&gt;"",N18*M18,0)</f>
        <v>0</v>
      </c>
      <c r="P18">
        <f>IF(K18&lt;&gt;"",N18,0)</f>
        <v>0</v>
      </c>
    </row>
    <row r="19" spans="1:16" ht="12.75">
      <c r="A19" s="311">
        <v>92</v>
      </c>
      <c r="B19" s="75" t="s">
        <v>277</v>
      </c>
      <c r="C19" s="76" t="s">
        <v>266</v>
      </c>
      <c r="D19" s="77" t="s">
        <v>278</v>
      </c>
      <c r="E19" s="78"/>
      <c r="F19" s="77"/>
      <c r="G19" s="312" t="s">
        <v>121</v>
      </c>
      <c r="H19" s="75"/>
      <c r="I19" s="77"/>
      <c r="J19" s="79">
        <v>900</v>
      </c>
      <c r="K19" s="313"/>
      <c r="L19" s="314" t="s">
        <v>277</v>
      </c>
      <c r="M19" s="315">
        <f>IF(K19&lt;&gt;"",L19-K19,0)</f>
        <v>0</v>
      </c>
      <c r="N19" s="316">
        <v>900</v>
      </c>
      <c r="O19" s="317">
        <f>IF(K19&lt;&gt;"",N19*M19,0)</f>
        <v>0</v>
      </c>
      <c r="P19">
        <f>IF(K19&lt;&gt;"",N19,0)</f>
        <v>0</v>
      </c>
    </row>
    <row r="20" spans="1:16" ht="12.75">
      <c r="A20" s="311">
        <v>93</v>
      </c>
      <c r="B20" s="75" t="s">
        <v>277</v>
      </c>
      <c r="C20" s="76" t="s">
        <v>279</v>
      </c>
      <c r="D20" s="77" t="s">
        <v>280</v>
      </c>
      <c r="E20" s="78"/>
      <c r="F20" s="77"/>
      <c r="G20" s="312" t="s">
        <v>121</v>
      </c>
      <c r="H20" s="75"/>
      <c r="I20" s="77"/>
      <c r="J20" s="79">
        <v>200</v>
      </c>
      <c r="K20" s="313"/>
      <c r="L20" s="314" t="s">
        <v>277</v>
      </c>
      <c r="M20" s="315">
        <f>IF(K20&lt;&gt;"",L20-K20,0)</f>
        <v>0</v>
      </c>
      <c r="N20" s="316">
        <v>200</v>
      </c>
      <c r="O20" s="317">
        <f>IF(K20&lt;&gt;"",N20*M20,0)</f>
        <v>0</v>
      </c>
      <c r="P20">
        <f>IF(K20&lt;&gt;"",N20,0)</f>
        <v>0</v>
      </c>
    </row>
    <row r="21" spans="1:16" ht="12.75">
      <c r="A21" s="311">
        <v>94</v>
      </c>
      <c r="B21" s="75" t="s">
        <v>277</v>
      </c>
      <c r="C21" s="76" t="s">
        <v>281</v>
      </c>
      <c r="D21" s="77" t="s">
        <v>280</v>
      </c>
      <c r="E21" s="78"/>
      <c r="F21" s="77"/>
      <c r="G21" s="312" t="s">
        <v>121</v>
      </c>
      <c r="H21" s="75"/>
      <c r="I21" s="77"/>
      <c r="J21" s="79">
        <v>200</v>
      </c>
      <c r="K21" s="313"/>
      <c r="L21" s="314" t="s">
        <v>277</v>
      </c>
      <c r="M21" s="315">
        <f>IF(K21&lt;&gt;"",L21-K21,0)</f>
        <v>0</v>
      </c>
      <c r="N21" s="316">
        <v>200</v>
      </c>
      <c r="O21" s="317">
        <f>IF(K21&lt;&gt;"",N21*M21,0)</f>
        <v>0</v>
      </c>
      <c r="P21">
        <f>IF(K21&lt;&gt;"",N21,0)</f>
        <v>0</v>
      </c>
    </row>
    <row r="22" spans="1:16" ht="12.75">
      <c r="A22" s="311">
        <v>95</v>
      </c>
      <c r="B22" s="75" t="s">
        <v>277</v>
      </c>
      <c r="C22" s="76" t="s">
        <v>282</v>
      </c>
      <c r="D22" s="77" t="s">
        <v>283</v>
      </c>
      <c r="E22" s="78"/>
      <c r="F22" s="77"/>
      <c r="G22" s="312" t="s">
        <v>121</v>
      </c>
      <c r="H22" s="75"/>
      <c r="I22" s="77"/>
      <c r="J22" s="79">
        <v>200</v>
      </c>
      <c r="K22" s="313"/>
      <c r="L22" s="314" t="s">
        <v>277</v>
      </c>
      <c r="M22" s="315">
        <f>IF(K22&lt;&gt;"",L22-K22,0)</f>
        <v>0</v>
      </c>
      <c r="N22" s="316">
        <v>200</v>
      </c>
      <c r="O22" s="317">
        <f>IF(K22&lt;&gt;"",N22*M22,0)</f>
        <v>0</v>
      </c>
      <c r="P22">
        <f>IF(K22&lt;&gt;"",N22,0)</f>
        <v>0</v>
      </c>
    </row>
    <row r="23" spans="1:16" ht="12.75">
      <c r="A23" s="311">
        <v>96</v>
      </c>
      <c r="B23" s="75" t="s">
        <v>277</v>
      </c>
      <c r="C23" s="76" t="s">
        <v>266</v>
      </c>
      <c r="D23" s="77" t="s">
        <v>283</v>
      </c>
      <c r="E23" s="78"/>
      <c r="F23" s="77"/>
      <c r="G23" s="312" t="s">
        <v>121</v>
      </c>
      <c r="H23" s="75"/>
      <c r="I23" s="77"/>
      <c r="J23" s="79">
        <v>200</v>
      </c>
      <c r="K23" s="313"/>
      <c r="L23" s="314" t="s">
        <v>277</v>
      </c>
      <c r="M23" s="315">
        <f>IF(K23&lt;&gt;"",L23-K23,0)</f>
        <v>0</v>
      </c>
      <c r="N23" s="316">
        <v>200</v>
      </c>
      <c r="O23" s="317">
        <f>IF(K23&lt;&gt;"",N23*M23,0)</f>
        <v>0</v>
      </c>
      <c r="P23">
        <f>IF(K23&lt;&gt;"",N23,0)</f>
        <v>0</v>
      </c>
    </row>
    <row r="24" spans="1:16" ht="12.75">
      <c r="A24" s="311">
        <v>100</v>
      </c>
      <c r="B24" s="75" t="s">
        <v>277</v>
      </c>
      <c r="C24" s="76" t="s">
        <v>257</v>
      </c>
      <c r="D24" s="77" t="s">
        <v>284</v>
      </c>
      <c r="E24" s="78"/>
      <c r="F24" s="77"/>
      <c r="G24" s="312" t="s">
        <v>121</v>
      </c>
      <c r="H24" s="75"/>
      <c r="I24" s="77"/>
      <c r="J24" s="79">
        <v>157.56</v>
      </c>
      <c r="K24" s="313"/>
      <c r="L24" s="314" t="s">
        <v>277</v>
      </c>
      <c r="M24" s="315">
        <f>IF(K24&lt;&gt;"",L24-K24,0)</f>
        <v>0</v>
      </c>
      <c r="N24" s="316">
        <v>157.56</v>
      </c>
      <c r="O24" s="317">
        <f>IF(K24&lt;&gt;"",N24*M24,0)</f>
        <v>0</v>
      </c>
      <c r="P24">
        <f>IF(K24&lt;&gt;"",N24,0)</f>
        <v>0</v>
      </c>
    </row>
    <row r="25" spans="1:16" ht="12.75">
      <c r="A25" s="311">
        <v>105</v>
      </c>
      <c r="B25" s="75" t="s">
        <v>277</v>
      </c>
      <c r="C25" s="76" t="s">
        <v>257</v>
      </c>
      <c r="D25" s="77" t="s">
        <v>285</v>
      </c>
      <c r="E25" s="78"/>
      <c r="F25" s="77"/>
      <c r="G25" s="312" t="s">
        <v>121</v>
      </c>
      <c r="H25" s="75"/>
      <c r="I25" s="77"/>
      <c r="J25" s="79">
        <v>0</v>
      </c>
      <c r="K25" s="313"/>
      <c r="L25" s="314" t="s">
        <v>277</v>
      </c>
      <c r="M25" s="315">
        <f>IF(K25&lt;&gt;"",L25-K25,0)</f>
        <v>0</v>
      </c>
      <c r="N25" s="316">
        <v>0</v>
      </c>
      <c r="O25" s="317">
        <f>IF(K25&lt;&gt;"",N25*M25,0)</f>
        <v>0</v>
      </c>
      <c r="P25">
        <f>IF(K25&lt;&gt;"",N25,0)</f>
        <v>0</v>
      </c>
    </row>
    <row r="26" spans="1:16" ht="12.75">
      <c r="A26" s="311">
        <v>109</v>
      </c>
      <c r="B26" s="75" t="s">
        <v>157</v>
      </c>
      <c r="C26" s="76" t="s">
        <v>286</v>
      </c>
      <c r="D26" s="77" t="s">
        <v>287</v>
      </c>
      <c r="E26" s="78"/>
      <c r="F26" s="77"/>
      <c r="G26" s="312" t="s">
        <v>288</v>
      </c>
      <c r="H26" s="75"/>
      <c r="I26" s="77"/>
      <c r="J26" s="79">
        <v>160</v>
      </c>
      <c r="K26" s="313"/>
      <c r="L26" s="314" t="s">
        <v>157</v>
      </c>
      <c r="M26" s="315">
        <f>IF(K26&lt;&gt;"",L26-K26,0)</f>
        <v>0</v>
      </c>
      <c r="N26" s="316">
        <v>160</v>
      </c>
      <c r="O26" s="317">
        <f>IF(K26&lt;&gt;"",N26*M26,0)</f>
        <v>0</v>
      </c>
      <c r="P26">
        <f>IF(K26&lt;&gt;"",N26,0)</f>
        <v>0</v>
      </c>
    </row>
    <row r="27" spans="1:16" ht="12.75">
      <c r="A27" s="311">
        <v>112</v>
      </c>
      <c r="B27" s="75" t="s">
        <v>289</v>
      </c>
      <c r="C27" s="76" t="s">
        <v>132</v>
      </c>
      <c r="D27" s="77" t="s">
        <v>290</v>
      </c>
      <c r="E27" s="78"/>
      <c r="F27" s="77"/>
      <c r="G27" s="312" t="s">
        <v>291</v>
      </c>
      <c r="H27" s="75"/>
      <c r="I27" s="77"/>
      <c r="J27" s="79">
        <v>244</v>
      </c>
      <c r="K27" s="313"/>
      <c r="L27" s="314" t="s">
        <v>289</v>
      </c>
      <c r="M27" s="315">
        <f>IF(K27&lt;&gt;"",L27-K27,0)</f>
        <v>0</v>
      </c>
      <c r="N27" s="316">
        <v>244</v>
      </c>
      <c r="O27" s="317">
        <f>IF(K27&lt;&gt;"",N27*M27,0)</f>
        <v>0</v>
      </c>
      <c r="P27">
        <f>IF(K27&lt;&gt;"",N27,0)</f>
        <v>0</v>
      </c>
    </row>
    <row r="28" spans="1:15" ht="12.75">
      <c r="A28" s="311"/>
      <c r="B28" s="75"/>
      <c r="C28" s="76"/>
      <c r="D28" s="77"/>
      <c r="E28" s="78"/>
      <c r="F28" s="77"/>
      <c r="G28" s="312"/>
      <c r="H28" s="75"/>
      <c r="I28" s="77"/>
      <c r="J28" s="79"/>
      <c r="K28" s="318"/>
      <c r="L28" s="319"/>
      <c r="M28" s="320"/>
      <c r="N28" s="321"/>
      <c r="O28" s="322"/>
    </row>
    <row r="29" spans="1:15" ht="12.75">
      <c r="A29" s="311"/>
      <c r="B29" s="75"/>
      <c r="C29" s="76"/>
      <c r="D29" s="77"/>
      <c r="E29" s="78"/>
      <c r="F29" s="77"/>
      <c r="G29" s="312"/>
      <c r="H29" s="75"/>
      <c r="I29" s="77"/>
      <c r="J29" s="79"/>
      <c r="K29" s="318"/>
      <c r="L29" s="319"/>
      <c r="M29" s="323" t="s">
        <v>292</v>
      </c>
      <c r="N29" s="324">
        <f>SUM(P8:P27)</f>
        <v>0</v>
      </c>
      <c r="O29" s="325">
        <f>SUM(O8:O27)</f>
        <v>0</v>
      </c>
    </row>
    <row r="30" spans="1:15" ht="12.75">
      <c r="A30" s="311"/>
      <c r="B30" s="75"/>
      <c r="C30" s="76"/>
      <c r="D30" s="77"/>
      <c r="E30" s="78"/>
      <c r="F30" s="77"/>
      <c r="G30" s="312"/>
      <c r="H30" s="75"/>
      <c r="I30" s="77"/>
      <c r="J30" s="79"/>
      <c r="K30" s="318"/>
      <c r="L30" s="319"/>
      <c r="M30" s="323" t="s">
        <v>293</v>
      </c>
      <c r="N30" s="324"/>
      <c r="O30" s="325">
        <f>IF(N29&lt;&gt;0,O29/N29,0)</f>
        <v>0</v>
      </c>
    </row>
    <row r="31" spans="1:15" ht="12.75">
      <c r="A31" s="311"/>
      <c r="B31" s="75"/>
      <c r="C31" s="76"/>
      <c r="D31" s="77"/>
      <c r="E31" s="78"/>
      <c r="F31" s="77"/>
      <c r="G31" s="312"/>
      <c r="H31" s="75"/>
      <c r="I31" s="77"/>
      <c r="J31" s="79"/>
      <c r="K31" s="318"/>
      <c r="L31" s="319"/>
      <c r="M31" s="323"/>
      <c r="N31" s="324"/>
      <c r="O31" s="325"/>
    </row>
    <row r="32" spans="1:15" ht="12.75">
      <c r="A32" s="311"/>
      <c r="B32" s="75"/>
      <c r="C32" s="76"/>
      <c r="D32" s="77"/>
      <c r="E32" s="78"/>
      <c r="F32" s="77"/>
      <c r="G32" s="312"/>
      <c r="H32" s="75"/>
      <c r="I32" s="77"/>
      <c r="J32" s="79"/>
      <c r="K32" s="318"/>
      <c r="L32" s="319"/>
      <c r="M32" s="323" t="s">
        <v>254</v>
      </c>
      <c r="N32" s="324">
        <f>FattureTempi!AG31</f>
        <v>9201.509999999998</v>
      </c>
      <c r="O32" s="325">
        <f>FattureTempi!AH31</f>
        <v>-489887.20000000007</v>
      </c>
    </row>
    <row r="33" spans="1:15" ht="12.75">
      <c r="A33" s="311"/>
      <c r="B33" s="75"/>
      <c r="C33" s="76"/>
      <c r="D33" s="77"/>
      <c r="E33" s="78"/>
      <c r="F33" s="77"/>
      <c r="G33" s="312"/>
      <c r="H33" s="75"/>
      <c r="I33" s="77"/>
      <c r="J33" s="79"/>
      <c r="K33" s="318"/>
      <c r="L33" s="319"/>
      <c r="M33" s="323" t="s">
        <v>255</v>
      </c>
      <c r="N33" s="324"/>
      <c r="O33" s="325">
        <f>FattureTempi!AH32</f>
        <v>-53.23987041257361</v>
      </c>
    </row>
    <row r="34" spans="1:15" ht="12.75">
      <c r="A34" s="311"/>
      <c r="B34" s="75"/>
      <c r="C34" s="76"/>
      <c r="D34" s="77"/>
      <c r="E34" s="78"/>
      <c r="F34" s="77"/>
      <c r="G34" s="312"/>
      <c r="H34" s="75"/>
      <c r="I34" s="77"/>
      <c r="J34" s="79"/>
      <c r="K34" s="318"/>
      <c r="L34" s="319"/>
      <c r="M34" s="323"/>
      <c r="N34" s="324"/>
      <c r="O34" s="325"/>
    </row>
    <row r="35" spans="1:15" ht="12.75">
      <c r="A35" s="311"/>
      <c r="B35" s="75"/>
      <c r="C35" s="76"/>
      <c r="D35" s="77"/>
      <c r="E35" s="78"/>
      <c r="F35" s="77"/>
      <c r="G35" s="312"/>
      <c r="H35" s="75"/>
      <c r="I35" s="77"/>
      <c r="J35" s="79"/>
      <c r="K35" s="318"/>
      <c r="L35" s="319"/>
      <c r="M35" s="326" t="s">
        <v>294</v>
      </c>
      <c r="N35" s="327">
        <f>N32+N29</f>
        <v>9201.509999999998</v>
      </c>
      <c r="O35" s="328">
        <f>O32+O29</f>
        <v>-489887.20000000007</v>
      </c>
    </row>
    <row r="36" spans="1:15" ht="12.75">
      <c r="A36" s="311"/>
      <c r="B36" s="75"/>
      <c r="C36" s="76"/>
      <c r="D36" s="77"/>
      <c r="E36" s="78"/>
      <c r="F36" s="77"/>
      <c r="G36" s="312"/>
      <c r="H36" s="75"/>
      <c r="I36" s="77"/>
      <c r="J36" s="79"/>
      <c r="K36" s="318"/>
      <c r="L36" s="319"/>
      <c r="M36" s="326" t="s">
        <v>295</v>
      </c>
      <c r="N36" s="327"/>
      <c r="O36" s="328">
        <f>(O35/N35)</f>
        <v>-53.23987041257361</v>
      </c>
    </row>
    <row r="37" ht="12.75">
      <c r="O37" s="135"/>
    </row>
    <row r="38" spans="9:10" ht="12.75">
      <c r="I38" s="6"/>
      <c r="J38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59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1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9"/>
    </row>
    <row r="3" spans="1:13" s="90" customFormat="1" ht="22.5" customHeight="1">
      <c r="A3" s="267" t="s">
        <v>101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9"/>
    </row>
    <row r="4" spans="1:13" s="90" customFormat="1" ht="22.5" customHeight="1">
      <c r="A4" s="98"/>
      <c r="B4" s="101"/>
      <c r="C4" s="181"/>
      <c r="D4" s="181"/>
      <c r="E4" s="140"/>
      <c r="F4" s="181"/>
      <c r="J4" s="180"/>
      <c r="K4" s="167"/>
      <c r="L4" s="167"/>
      <c r="M4" s="166"/>
    </row>
    <row r="5" spans="1:15" s="90" customFormat="1" ht="32.25" customHeight="1">
      <c r="A5" s="262" t="s">
        <v>100</v>
      </c>
      <c r="B5" s="263"/>
      <c r="C5" s="188" t="s">
        <v>99</v>
      </c>
      <c r="D5" s="187"/>
      <c r="E5" s="186" t="str">
        <f>IF(OR(L13="SI",L15="SI"),"SI","NO")</f>
        <v>SI</v>
      </c>
      <c r="F5" s="163"/>
      <c r="G5" s="163"/>
      <c r="H5" s="163"/>
      <c r="I5" s="163"/>
      <c r="J5" s="163"/>
      <c r="K5" s="163"/>
      <c r="L5" s="163"/>
      <c r="M5" s="161"/>
      <c r="N5" s="248" t="s">
        <v>98</v>
      </c>
      <c r="O5" s="249"/>
    </row>
    <row r="6" spans="1:13" s="90" customFormat="1" ht="22.5" customHeight="1">
      <c r="A6" s="98"/>
      <c r="B6" s="101"/>
      <c r="C6" s="102"/>
      <c r="D6" s="181"/>
      <c r="E6" s="185"/>
      <c r="F6" s="181"/>
      <c r="J6" s="180"/>
      <c r="K6" s="167"/>
      <c r="L6" s="167"/>
      <c r="M6" s="166"/>
    </row>
    <row r="7" spans="1:16" s="90" customFormat="1" ht="22.5" customHeight="1">
      <c r="A7" s="252" t="s">
        <v>97</v>
      </c>
      <c r="B7" s="271"/>
      <c r="C7" s="165">
        <f>Debiti!G6</f>
        <v>0</v>
      </c>
      <c r="D7" s="163"/>
      <c r="E7" s="257" t="s">
        <v>111</v>
      </c>
      <c r="F7" s="258"/>
      <c r="G7" s="258"/>
      <c r="H7" s="97"/>
      <c r="I7" s="184"/>
      <c r="J7" s="183"/>
      <c r="K7" s="97"/>
      <c r="L7" s="174"/>
      <c r="M7" s="182"/>
      <c r="N7" s="248" t="s">
        <v>96</v>
      </c>
      <c r="O7" s="249"/>
      <c r="P7" s="249"/>
    </row>
    <row r="8" spans="1:13" s="90" customFormat="1" ht="22.5" customHeight="1">
      <c r="A8" s="98"/>
      <c r="B8" s="101"/>
      <c r="C8" s="102"/>
      <c r="D8" s="181"/>
      <c r="E8" s="140"/>
      <c r="F8" s="102"/>
      <c r="G8" s="99"/>
      <c r="J8" s="180"/>
      <c r="K8" s="167"/>
      <c r="L8" s="167"/>
      <c r="M8" s="166"/>
    </row>
    <row r="9" spans="1:13" s="90" customFormat="1" ht="22.5" customHeight="1">
      <c r="A9" s="264" t="s">
        <v>95</v>
      </c>
      <c r="B9" s="270"/>
      <c r="C9" s="175">
        <f>ElencoFatture!O6</f>
        <v>0</v>
      </c>
      <c r="D9" s="176"/>
      <c r="E9" s="264" t="s">
        <v>89</v>
      </c>
      <c r="F9" s="265" t="s">
        <v>94</v>
      </c>
      <c r="G9" s="179">
        <f>C9/100*5</f>
        <v>0</v>
      </c>
      <c r="J9" s="163"/>
      <c r="L9" s="163"/>
      <c r="M9" s="161"/>
    </row>
    <row r="10" spans="1:13" s="90" customFormat="1" ht="22.5" customHeight="1">
      <c r="A10" s="264" t="s">
        <v>93</v>
      </c>
      <c r="B10" s="265"/>
      <c r="C10" s="175">
        <f>ElencoFatture!O7</f>
        <v>0</v>
      </c>
      <c r="D10" s="176"/>
      <c r="E10" s="178"/>
      <c r="F10" s="178"/>
      <c r="G10" s="177"/>
      <c r="H10" s="163"/>
      <c r="I10" s="163"/>
      <c r="J10" s="163"/>
      <c r="K10" s="163"/>
      <c r="L10" s="163"/>
      <c r="M10" s="161"/>
    </row>
    <row r="11" spans="1:16" s="90" customFormat="1" ht="22.5" customHeight="1">
      <c r="A11" s="264" t="s">
        <v>92</v>
      </c>
      <c r="B11" s="266"/>
      <c r="C11" s="175">
        <f>ElencoFatture!O8</f>
        <v>0</v>
      </c>
      <c r="D11" s="176"/>
      <c r="E11" s="264" t="s">
        <v>89</v>
      </c>
      <c r="F11" s="270"/>
      <c r="G11" s="175">
        <f>C11/100*5</f>
        <v>0</v>
      </c>
      <c r="H11" s="163"/>
      <c r="I11" s="256"/>
      <c r="J11" s="256"/>
      <c r="K11" s="97"/>
      <c r="L11" s="174"/>
      <c r="M11" s="161"/>
      <c r="N11" s="248" t="s">
        <v>91</v>
      </c>
      <c r="O11" s="249"/>
      <c r="P11" s="249"/>
    </row>
    <row r="12" spans="1:13" s="90" customFormat="1" ht="22.5" customHeight="1">
      <c r="A12" s="172"/>
      <c r="B12" s="171"/>
      <c r="C12" s="169"/>
      <c r="D12" s="130"/>
      <c r="E12" s="170"/>
      <c r="F12" s="169"/>
      <c r="G12" s="168"/>
      <c r="I12" s="99"/>
      <c r="J12" s="101"/>
      <c r="K12" s="167"/>
      <c r="L12" s="100"/>
      <c r="M12" s="166"/>
    </row>
    <row r="13" spans="1:15" s="90" customFormat="1" ht="22.5" customHeight="1">
      <c r="A13" s="252" t="s">
        <v>90</v>
      </c>
      <c r="B13" s="253"/>
      <c r="C13" s="165">
        <f>C11</f>
        <v>0</v>
      </c>
      <c r="D13" s="173"/>
      <c r="E13" s="252" t="s">
        <v>89</v>
      </c>
      <c r="F13" s="253"/>
      <c r="G13" s="164">
        <f>C13/100*5</f>
        <v>0</v>
      </c>
      <c r="H13" s="163"/>
      <c r="I13" s="254" t="s">
        <v>88</v>
      </c>
      <c r="J13" s="255"/>
      <c r="L13" s="162" t="str">
        <f>IF(ROUND(C7,2)&lt;=ROUND(G13,2),"SI","NO")</f>
        <v>SI</v>
      </c>
      <c r="M13" s="161"/>
      <c r="N13" s="250" t="s">
        <v>87</v>
      </c>
      <c r="O13" s="251"/>
    </row>
    <row r="14" spans="1:13" s="90" customFormat="1" ht="22.5" customHeight="1">
      <c r="A14" s="172"/>
      <c r="B14" s="171"/>
      <c r="C14" s="169"/>
      <c r="D14" s="130"/>
      <c r="E14" s="170"/>
      <c r="F14" s="169"/>
      <c r="G14" s="168"/>
      <c r="I14" s="99"/>
      <c r="J14" s="101"/>
      <c r="K14" s="167"/>
      <c r="L14" s="100"/>
      <c r="M14" s="166"/>
    </row>
    <row r="15" spans="1:15" s="90" customFormat="1" ht="22.5" customHeight="1">
      <c r="A15" s="252" t="s">
        <v>86</v>
      </c>
      <c r="B15" s="271"/>
      <c r="C15" s="165">
        <v>0</v>
      </c>
      <c r="D15" s="97"/>
      <c r="E15" s="252" t="s">
        <v>85</v>
      </c>
      <c r="F15" s="253"/>
      <c r="G15" s="164">
        <f>IF(OR(C15=0,C15="0,00"),0,C7/C15)</f>
        <v>0</v>
      </c>
      <c r="H15" s="163"/>
      <c r="I15" s="254" t="s">
        <v>84</v>
      </c>
      <c r="J15" s="255"/>
      <c r="L15" s="162" t="str">
        <f>IF(G15&lt;=0.9,"SI","NO")</f>
        <v>SI</v>
      </c>
      <c r="M15" s="161"/>
      <c r="N15" s="250" t="s">
        <v>83</v>
      </c>
      <c r="O15" s="251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60"/>
    </row>
    <row r="17" spans="2:12" ht="14.25">
      <c r="B17" s="107"/>
      <c r="C17" s="107"/>
      <c r="D17" s="107"/>
      <c r="E17" s="107"/>
      <c r="F17" s="107"/>
      <c r="J17" s="107"/>
      <c r="K17" s="107"/>
      <c r="L17" s="107"/>
    </row>
    <row r="18" spans="1:13" ht="14.25">
      <c r="A18" s="273" t="s">
        <v>82</v>
      </c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</row>
    <row r="19" spans="1:13" ht="14.25">
      <c r="A19" s="274" t="s">
        <v>81</v>
      </c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</row>
    <row r="20" spans="1:13" ht="14.25">
      <c r="A20" s="272" t="s">
        <v>80</v>
      </c>
      <c r="B20" s="272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</row>
    <row r="21" spans="1:13" ht="14.25">
      <c r="A21" s="159" t="s">
        <v>79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</row>
    <row r="22" spans="1:13" ht="14.25">
      <c r="A22" s="272" t="s">
        <v>78</v>
      </c>
      <c r="B22" s="272"/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</row>
    <row r="23" spans="1:13" ht="14.25">
      <c r="A23" s="272" t="s">
        <v>77</v>
      </c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</row>
    <row r="24" spans="1:13" ht="14.25">
      <c r="A24" s="272" t="s">
        <v>76</v>
      </c>
      <c r="B24" s="272"/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</row>
    <row r="25" spans="1:13" ht="14.25">
      <c r="A25" s="272" t="s">
        <v>75</v>
      </c>
      <c r="B25" s="272"/>
      <c r="C25" s="272"/>
      <c r="D25" s="272"/>
      <c r="E25" s="272"/>
      <c r="F25" s="272"/>
      <c r="G25" s="272"/>
      <c r="H25" s="272"/>
      <c r="I25" s="272"/>
      <c r="J25" s="272"/>
      <c r="K25" s="272"/>
      <c r="L25" s="272"/>
      <c r="M25" s="272"/>
    </row>
    <row r="26" spans="1:13" ht="14.25">
      <c r="A26" s="158" t="s">
        <v>74</v>
      </c>
      <c r="B26" s="155"/>
      <c r="C26" s="157"/>
      <c r="D26" s="157"/>
      <c r="E26" s="157"/>
      <c r="F26" s="157"/>
      <c r="G26" s="155"/>
      <c r="H26" s="155"/>
      <c r="I26" s="155"/>
      <c r="J26" s="155"/>
      <c r="K26" s="156"/>
      <c r="L26" s="156"/>
      <c r="M26" s="155"/>
    </row>
    <row r="27" ht="14.25">
      <c r="A27" s="154" t="s">
        <v>73</v>
      </c>
    </row>
  </sheetData>
  <sheetProtection password="D3C7" sheet="1"/>
  <mergeCells count="29"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6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67" t="s">
        <v>70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8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62" t="s">
        <v>71</v>
      </c>
      <c r="B5" s="275"/>
      <c r="C5" s="275"/>
      <c r="D5" s="275"/>
      <c r="E5" s="275"/>
      <c r="F5" s="276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62" t="s">
        <v>72</v>
      </c>
      <c r="B6" s="275"/>
      <c r="C6" s="275"/>
      <c r="D6" s="275"/>
      <c r="E6" s="275"/>
      <c r="F6" s="275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22" t="s">
        <v>14</v>
      </c>
      <c r="B8" s="232"/>
      <c r="C8" s="233"/>
      <c r="D8" s="222" t="s">
        <v>15</v>
      </c>
      <c r="E8" s="232"/>
      <c r="F8" s="232"/>
      <c r="G8" s="232"/>
      <c r="H8" s="232"/>
      <c r="I8" s="232"/>
      <c r="J8" s="232"/>
      <c r="K8" s="233"/>
      <c r="L8" s="222" t="s">
        <v>16</v>
      </c>
      <c r="M8" s="232"/>
      <c r="N8" s="233"/>
      <c r="O8" s="222" t="s">
        <v>1</v>
      </c>
      <c r="P8" s="232"/>
      <c r="Q8" s="232"/>
      <c r="R8" s="222" t="s">
        <v>17</v>
      </c>
      <c r="S8" s="233"/>
      <c r="T8" s="222" t="s">
        <v>18</v>
      </c>
      <c r="U8" s="232"/>
      <c r="V8" s="232"/>
      <c r="W8" s="233"/>
      <c r="X8" s="222" t="s">
        <v>19</v>
      </c>
      <c r="Y8" s="232"/>
      <c r="Z8" s="232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ht="14.2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4.2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4.2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4.2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4.2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4.2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4.2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="107" customFormat="1" ht="14.25"/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6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153"/>
    </row>
    <row r="2" s="97" customFormat="1" ht="15" customHeight="1"/>
    <row r="3" spans="1:17" s="90" customFormat="1" ht="22.5" customHeight="1">
      <c r="A3" s="292" t="s">
        <v>110</v>
      </c>
      <c r="B3" s="292"/>
      <c r="C3" s="292"/>
      <c r="D3" s="292"/>
      <c r="E3" s="292"/>
      <c r="F3" s="292"/>
      <c r="G3" s="292"/>
      <c r="H3" s="292"/>
      <c r="I3" s="292"/>
      <c r="J3" s="293"/>
      <c r="K3" s="293"/>
      <c r="L3" s="293"/>
      <c r="M3" s="293"/>
      <c r="N3" s="293"/>
      <c r="O3" s="293"/>
      <c r="P3" s="293"/>
      <c r="Q3" s="152"/>
    </row>
    <row r="4" spans="1:17" s="90" customFormat="1" ht="14.25">
      <c r="A4" s="290"/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1"/>
      <c r="Q4" s="152"/>
    </row>
    <row r="5" spans="1:17" s="90" customFormat="1" ht="22.5" customHeight="1">
      <c r="A5" s="279" t="s">
        <v>109</v>
      </c>
      <c r="B5" s="279"/>
      <c r="C5" s="279"/>
      <c r="D5" s="279"/>
      <c r="E5" s="279"/>
      <c r="F5" s="279"/>
      <c r="G5" s="279"/>
      <c r="H5" s="279"/>
      <c r="I5" s="280"/>
      <c r="J5" s="207" t="s">
        <v>108</v>
      </c>
      <c r="K5" s="151"/>
      <c r="L5" s="151"/>
      <c r="M5" s="151"/>
      <c r="N5" s="151"/>
      <c r="O5" s="151"/>
      <c r="P5" s="206"/>
      <c r="Q5" s="152"/>
    </row>
    <row r="6" spans="3:16" s="90" customFormat="1" ht="22.5" customHeight="1">
      <c r="C6" s="287" t="s">
        <v>95</v>
      </c>
      <c r="D6" s="288"/>
      <c r="E6" s="288"/>
      <c r="F6" s="288"/>
      <c r="G6" s="289"/>
      <c r="H6" s="200">
        <v>0</v>
      </c>
      <c r="I6" s="204"/>
      <c r="J6" s="285" t="s">
        <v>95</v>
      </c>
      <c r="K6" s="285"/>
      <c r="L6" s="285"/>
      <c r="M6" s="285"/>
      <c r="N6" s="286"/>
      <c r="O6" s="205">
        <v>0</v>
      </c>
      <c r="P6" s="204"/>
    </row>
    <row r="7" spans="3:16" s="90" customFormat="1" ht="22.5" customHeight="1">
      <c r="C7" s="287" t="s">
        <v>93</v>
      </c>
      <c r="D7" s="288"/>
      <c r="E7" s="288"/>
      <c r="F7" s="288"/>
      <c r="G7" s="201"/>
      <c r="H7" s="200">
        <v>0</v>
      </c>
      <c r="I7" s="202"/>
      <c r="J7" s="283" t="s">
        <v>93</v>
      </c>
      <c r="K7" s="283"/>
      <c r="L7" s="283"/>
      <c r="M7" s="283"/>
      <c r="N7" s="284"/>
      <c r="O7" s="203">
        <v>0</v>
      </c>
      <c r="P7" s="202"/>
    </row>
    <row r="8" spans="3:16" s="90" customFormat="1" ht="22.5" customHeight="1">
      <c r="C8" s="287" t="s">
        <v>92</v>
      </c>
      <c r="D8" s="288"/>
      <c r="E8" s="288"/>
      <c r="F8" s="288"/>
      <c r="G8" s="201"/>
      <c r="H8" s="200">
        <f>H6-H7</f>
        <v>0</v>
      </c>
      <c r="I8" s="198"/>
      <c r="J8" s="281" t="s">
        <v>92</v>
      </c>
      <c r="K8" s="281"/>
      <c r="L8" s="281"/>
      <c r="M8" s="281"/>
      <c r="N8" s="282"/>
      <c r="O8" s="199">
        <v>0</v>
      </c>
      <c r="P8" s="198"/>
    </row>
    <row r="9" spans="3:16" s="90" customFormat="1" ht="14.25">
      <c r="C9" s="197"/>
      <c r="D9" s="197"/>
      <c r="E9" s="197"/>
      <c r="F9" s="197"/>
      <c r="G9" s="196"/>
      <c r="H9" s="195"/>
      <c r="I9" s="168"/>
      <c r="J9" s="171"/>
      <c r="K9" s="171"/>
      <c r="L9" s="171"/>
      <c r="M9" s="171"/>
      <c r="N9" s="171"/>
      <c r="O9" s="194"/>
      <c r="P9" s="193"/>
    </row>
    <row r="10" spans="1:16" s="90" customFormat="1" ht="16.5" customHeight="1">
      <c r="A10" s="294" t="s">
        <v>107</v>
      </c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6"/>
    </row>
    <row r="11" spans="1:16" s="90" customFormat="1" ht="22.5" customHeight="1">
      <c r="A11" s="222" t="s">
        <v>14</v>
      </c>
      <c r="B11" s="233"/>
      <c r="C11" s="222" t="s">
        <v>15</v>
      </c>
      <c r="D11" s="232"/>
      <c r="E11" s="232"/>
      <c r="F11" s="232"/>
      <c r="G11" s="232"/>
      <c r="H11" s="232"/>
      <c r="I11" s="233"/>
      <c r="J11" s="222" t="s">
        <v>1</v>
      </c>
      <c r="K11" s="233"/>
      <c r="L11" s="150"/>
      <c r="M11" s="222" t="s">
        <v>62</v>
      </c>
      <c r="N11" s="232"/>
      <c r="O11" s="232"/>
      <c r="P11" s="233"/>
    </row>
    <row r="12" spans="1:16" ht="36" customHeight="1">
      <c r="A12" s="104" t="s">
        <v>21</v>
      </c>
      <c r="B12" s="192" t="s">
        <v>106</v>
      </c>
      <c r="C12" s="104" t="s">
        <v>24</v>
      </c>
      <c r="D12" s="105" t="s">
        <v>25</v>
      </c>
      <c r="E12" s="191" t="s">
        <v>105</v>
      </c>
      <c r="F12" s="104" t="s">
        <v>26</v>
      </c>
      <c r="G12" s="104" t="s">
        <v>28</v>
      </c>
      <c r="H12" s="141" t="s">
        <v>64</v>
      </c>
      <c r="I12" s="106" t="s">
        <v>65</v>
      </c>
      <c r="J12" s="104" t="s">
        <v>30</v>
      </c>
      <c r="K12" s="104" t="s">
        <v>31</v>
      </c>
      <c r="L12" s="131" t="s">
        <v>104</v>
      </c>
      <c r="M12" s="129" t="s">
        <v>64</v>
      </c>
      <c r="N12" s="129" t="s">
        <v>103</v>
      </c>
      <c r="O12" s="129" t="s">
        <v>102</v>
      </c>
      <c r="P12" s="129" t="s">
        <v>63</v>
      </c>
    </row>
    <row r="13" spans="3:15" ht="14.2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4.25">
      <c r="C14" s="107"/>
      <c r="D14" s="107"/>
      <c r="E14" s="107"/>
      <c r="F14" s="107"/>
      <c r="G14" s="107"/>
      <c r="H14" s="107"/>
      <c r="I14" s="107"/>
      <c r="J14" s="107"/>
      <c r="K14" s="190"/>
    </row>
    <row r="15" spans="3:11" ht="14.2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4.25">
      <c r="C16" s="107"/>
      <c r="D16" s="107"/>
      <c r="E16" s="107"/>
      <c r="F16" s="107"/>
      <c r="G16" s="107"/>
      <c r="H16" s="107"/>
      <c r="I16" s="107"/>
      <c r="J16" s="107"/>
      <c r="K16" s="107"/>
    </row>
    <row r="17" s="107" customFormat="1" ht="14.25"/>
    <row r="18" s="107" customFormat="1" ht="14.25"/>
    <row r="19" s="107" customFormat="1" ht="14.25"/>
    <row r="20" s="107" customFormat="1" ht="14.25"/>
  </sheetData>
  <sheetProtection/>
  <mergeCells count="15">
    <mergeCell ref="A4:P4"/>
    <mergeCell ref="C11:I11"/>
    <mergeCell ref="A11:B11"/>
    <mergeCell ref="A3:P3"/>
    <mergeCell ref="A10:P10"/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ISRN01</cp:lastModifiedBy>
  <cp:lastPrinted>2015-01-23T09:39:52Z</cp:lastPrinted>
  <dcterms:created xsi:type="dcterms:W3CDTF">1996-11-05T10:16:36Z</dcterms:created>
  <dcterms:modified xsi:type="dcterms:W3CDTF">2022-10-11T19:05:40Z</dcterms:modified>
  <cp:category/>
  <cp:version/>
  <cp:contentType/>
  <cp:contentStatus/>
</cp:coreProperties>
</file>